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Visitantes\Documents\"/>
    </mc:Choice>
  </mc:AlternateContent>
  <xr:revisionPtr revIDLastSave="0" documentId="8_{6E909BA1-1BC4-4920-95B8-B96B1BE9782A}" xr6:coauthVersionLast="47" xr6:coauthVersionMax="47" xr10:uidLastSave="{00000000-0000-0000-0000-000000000000}"/>
  <bookViews>
    <workbookView xWindow="-120" yWindow="-120" windowWidth="24240" windowHeight="13140" tabRatio="976" firstSheet="10" activeTab="17" xr2:uid="{00000000-000D-0000-FFFF-FFFF00000000}"/>
  </bookViews>
  <sheets>
    <sheet name="Balanza junio 2026" sheetId="61" r:id="rId1"/>
    <sheet name="Balanza ENERO 2023" sheetId="57" state="hidden" r:id="rId2"/>
    <sheet name="ERF SRS" sheetId="19" r:id="rId3"/>
    <sheet name="ESF SNS" sheetId="18" r:id="rId4"/>
    <sheet name="Activos fijos " sheetId="32" r:id="rId5"/>
    <sheet name="ECAMP" sheetId="21" r:id="rId6"/>
    <sheet name="EST. Flujo Efc" sheetId="20" r:id="rId7"/>
    <sheet name="Efectivo" sheetId="8" r:id="rId8"/>
    <sheet name="Cuenta por Cobrar" sheetId="9" r:id="rId9"/>
    <sheet name="Inventario" sheetId="10" r:id="rId10"/>
    <sheet name="CXP Corto plazo" sheetId="12" r:id="rId11"/>
    <sheet name="Retenciones y Acum." sheetId="7" r:id="rId12"/>
    <sheet name="Benef. Empl x p Corto Plazo" sheetId="14" r:id="rId13"/>
    <sheet name="CXP Largo Plazo" sheetId="22" r:id="rId14"/>
    <sheet name="Benef. Empl x pagar Larg. Plaz" sheetId="27" r:id="rId15"/>
    <sheet name="Patrimonio" sheetId="63" r:id="rId16"/>
    <sheet name="Ingresos" sheetId="16" r:id="rId17"/>
    <sheet name="Total Gasto" sheetId="23" r:id="rId18"/>
  </sheets>
  <externalReferences>
    <externalReference r:id="rId19"/>
    <externalReference r:id="rId20"/>
  </externalReferences>
  <definedNames>
    <definedName name="ARA_Threshold">[1]Lead!$O$2</definedName>
    <definedName name="_xlnm.Print_Area" localSheetId="4">'Activos fijos '!$A$2:$K$19</definedName>
    <definedName name="_xlnm.Print_Area" localSheetId="7">Efectivo!$C$1:$D$36</definedName>
    <definedName name="_xlnm.Print_Area" localSheetId="3">'ESF SNS'!$C$1:$H$63</definedName>
    <definedName name="ARP_Threshold">[1]Lead!$N$2</definedName>
    <definedName name="AS2DocOpenMode" hidden="1">"AS2DocumentEdit"</definedName>
    <definedName name="AS2ReportLS" hidden="1">1</definedName>
    <definedName name="AS2SyncStepLS" hidden="1">0</definedName>
    <definedName name="AS2TickmarkLS" localSheetId="4" hidden="1">#REF!</definedName>
    <definedName name="AS2TickmarkLS" hidden="1">#REF!</definedName>
    <definedName name="AS2VersionLS" hidden="1">300</definedName>
    <definedName name="BG_Del" hidden="1">15</definedName>
    <definedName name="BG_Ins" hidden="1">4</definedName>
    <definedName name="BG_Mod" hidden="1">6</definedName>
    <definedName name="L_Adjust">[1]Links!$H:$H</definedName>
    <definedName name="L_AJE_Tot">[1]Links!$G:$G</definedName>
    <definedName name="L_CY_Beg">[1]Links!$F:$F</definedName>
    <definedName name="L_CY_End">[1]Links!$J:$J</definedName>
    <definedName name="L_PY_End">[1]Links!$K:$K</definedName>
    <definedName name="L_RJE_Tot">[1]Links!$I:$I</definedName>
    <definedName name="S_Adjust_Data">[1]Lead!$I$1:$I$904</definedName>
    <definedName name="S_AJE_Tot_Data">[1]Lead!$H$1:$H$904</definedName>
    <definedName name="S_CY_Beg_Data">[1]Lead!$F$1:$F$904</definedName>
    <definedName name="S_CY_End_Data">[1]Lead!$K$1:$K$904</definedName>
    <definedName name="S_PY_End_Data">[1]Lead!$M$1:$M$904</definedName>
    <definedName name="S_RJE_Tot_Data">[1]Lead!$J$1:$J$904</definedName>
    <definedName name="_xlnm.Print_Titles" localSheetId="1">'Balanza ENERO 2023'!$1:$6</definedName>
    <definedName name="_xlnm.Print_Titles" localSheetId="0">'Balanza junio 2026'!$1:$5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8" l="1"/>
  <c r="H20" i="8" s="1"/>
  <c r="G27" i="61" l="1"/>
  <c r="G49" i="61" l="1"/>
  <c r="I58" i="18" l="1"/>
  <c r="G14" i="10" l="1"/>
  <c r="H14" i="61" l="1"/>
  <c r="E17" i="12" l="1"/>
  <c r="E40" i="18" l="1"/>
  <c r="F13" i="61" l="1"/>
  <c r="F12" i="61"/>
  <c r="F49" i="61" s="1"/>
  <c r="H19" i="61" l="1"/>
  <c r="E45" i="18" l="1"/>
  <c r="I30" i="19"/>
  <c r="F10" i="19"/>
  <c r="H20" i="61" l="1"/>
  <c r="E13" i="18" l="1"/>
  <c r="H26" i="61" l="1"/>
  <c r="H23" i="61"/>
  <c r="F11" i="19" l="1"/>
  <c r="I11" i="10" l="1"/>
  <c r="F21" i="19" l="1"/>
  <c r="F16" i="19"/>
  <c r="H24" i="61" l="1"/>
  <c r="H10" i="61"/>
  <c r="H9" i="61"/>
  <c r="H29" i="61"/>
  <c r="H30" i="61"/>
  <c r="H31" i="61"/>
  <c r="H32" i="61"/>
  <c r="H33" i="6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28" i="61"/>
  <c r="H16" i="61"/>
  <c r="H17" i="61"/>
  <c r="H18" i="61"/>
  <c r="H15" i="61"/>
  <c r="H13" i="61"/>
  <c r="H12" i="61"/>
  <c r="H21" i="61"/>
  <c r="H22" i="61"/>
  <c r="H25" i="61"/>
  <c r="H27" i="61"/>
  <c r="H8" i="61"/>
  <c r="H11" i="61"/>
  <c r="H49" i="61" l="1"/>
  <c r="B12" i="63" l="1"/>
  <c r="D12" i="8" l="1"/>
  <c r="B15" i="22" l="1"/>
  <c r="A4" i="16" l="1"/>
  <c r="C15" i="10" l="1"/>
  <c r="E14" i="18" s="1"/>
  <c r="C10" i="23" l="1"/>
  <c r="C67" i="23" s="1"/>
  <c r="F22" i="19" l="1"/>
  <c r="F23" i="19" s="1"/>
  <c r="E28" i="18" l="1"/>
  <c r="C10" i="32" l="1"/>
  <c r="I24" i="32"/>
  <c r="D22" i="8" l="1"/>
  <c r="F22" i="57" l="1"/>
  <c r="F19" i="57"/>
  <c r="F20" i="57"/>
  <c r="F21" i="57"/>
  <c r="F18" i="57"/>
  <c r="F26" i="57" l="1"/>
  <c r="F27" i="57"/>
  <c r="F28" i="57"/>
  <c r="F29" i="57"/>
  <c r="F30" i="57"/>
  <c r="F31" i="57"/>
  <c r="F32" i="57"/>
  <c r="F33" i="57"/>
  <c r="F34" i="57"/>
  <c r="F25" i="57"/>
  <c r="F23" i="57"/>
  <c r="F24" i="57"/>
  <c r="E35" i="57"/>
  <c r="D35" i="57" l="1"/>
  <c r="F12" i="57" l="1"/>
  <c r="F13" i="57"/>
  <c r="F14" i="57"/>
  <c r="F15" i="57"/>
  <c r="F16" i="57"/>
  <c r="F17" i="57"/>
  <c r="F10" i="57"/>
  <c r="F11" i="57"/>
  <c r="F9" i="57"/>
  <c r="F35" i="57" l="1"/>
  <c r="K25" i="32" l="1"/>
  <c r="K26" i="32"/>
  <c r="K27" i="32"/>
  <c r="K28" i="32"/>
  <c r="K29" i="32"/>
  <c r="K30" i="32"/>
  <c r="K31" i="32"/>
  <c r="K32" i="32"/>
  <c r="K33" i="32"/>
  <c r="K24" i="32"/>
  <c r="L32" i="32" l="1"/>
  <c r="L29" i="32"/>
  <c r="K34" i="32"/>
  <c r="K20" i="32" s="1"/>
  <c r="E34" i="32"/>
  <c r="I32" i="32" l="1"/>
  <c r="I30" i="32"/>
  <c r="I29" i="32"/>
  <c r="I28" i="32"/>
  <c r="I26" i="32"/>
  <c r="I25" i="32"/>
  <c r="C11" i="32" l="1"/>
  <c r="K11" i="32" s="1"/>
  <c r="K10" i="32"/>
  <c r="B25" i="16" l="1"/>
  <c r="B10" i="16"/>
  <c r="B13" i="27"/>
  <c r="E49" i="18" s="1"/>
  <c r="E51" i="18" s="1"/>
  <c r="B16" i="14"/>
  <c r="C21" i="7"/>
  <c r="B15" i="12"/>
  <c r="E34" i="18" s="1"/>
  <c r="B19" i="9"/>
  <c r="A6" i="9"/>
  <c r="A8" i="12" s="1"/>
  <c r="A5" i="7" s="1"/>
  <c r="A5" i="14" s="1"/>
  <c r="A5" i="22" s="1"/>
  <c r="A4" i="23" s="1"/>
  <c r="C65" i="20"/>
  <c r="H58" i="20"/>
  <c r="F58" i="20"/>
  <c r="H43" i="20"/>
  <c r="F43" i="20"/>
  <c r="H26" i="20"/>
  <c r="F26" i="20"/>
  <c r="C24" i="21"/>
  <c r="M20" i="21"/>
  <c r="M19" i="21"/>
  <c r="M18" i="21"/>
  <c r="M17" i="21"/>
  <c r="M16" i="21"/>
  <c r="K14" i="21"/>
  <c r="K21" i="21" s="1"/>
  <c r="I14" i="21"/>
  <c r="I21" i="21" s="1"/>
  <c r="G14" i="21"/>
  <c r="G21" i="21" s="1"/>
  <c r="E14" i="21"/>
  <c r="E21" i="21" s="1"/>
  <c r="M13" i="21"/>
  <c r="M12" i="21"/>
  <c r="M11" i="21"/>
  <c r="M10" i="21"/>
  <c r="M9" i="21"/>
  <c r="G34" i="32"/>
  <c r="I33" i="32"/>
  <c r="I31" i="32"/>
  <c r="F34" i="32"/>
  <c r="I27" i="32"/>
  <c r="I17" i="32"/>
  <c r="G17" i="32"/>
  <c r="E17" i="32"/>
  <c r="E18" i="32" s="1"/>
  <c r="K16" i="32"/>
  <c r="I12" i="32"/>
  <c r="G12" i="32"/>
  <c r="H34" i="19"/>
  <c r="F34" i="19"/>
  <c r="H22" i="19"/>
  <c r="H23" i="19" s="1"/>
  <c r="H13" i="19"/>
  <c r="H7" i="19"/>
  <c r="F42" i="18"/>
  <c r="F52" i="18" s="1"/>
  <c r="F62" i="18" s="1"/>
  <c r="F27" i="18"/>
  <c r="F17" i="18"/>
  <c r="D35" i="8"/>
  <c r="E10" i="18" s="1"/>
  <c r="E42" i="18" l="1"/>
  <c r="E52" i="18" s="1"/>
  <c r="H60" i="20"/>
  <c r="H62" i="20" s="1"/>
  <c r="F60" i="20"/>
  <c r="F62" i="20" s="1"/>
  <c r="M14" i="21"/>
  <c r="M21" i="21" s="1"/>
  <c r="E17" i="18"/>
  <c r="E29" i="18" s="1"/>
  <c r="F29" i="18"/>
  <c r="B26" i="16"/>
  <c r="G18" i="32"/>
  <c r="I18" i="32"/>
  <c r="I34" i="32"/>
  <c r="K15" i="32"/>
  <c r="K17" i="32" s="1"/>
  <c r="C12" i="32"/>
  <c r="C18" i="32" s="1"/>
  <c r="H29" i="19"/>
  <c r="F13" i="19" l="1"/>
  <c r="F29" i="19" s="1"/>
  <c r="K12" i="32"/>
  <c r="J32" i="19" l="1"/>
  <c r="I31" i="19"/>
  <c r="E57" i="18"/>
  <c r="E60" i="18" s="1"/>
  <c r="E62" i="18" s="1"/>
  <c r="B13" i="63"/>
  <c r="B14" i="63" s="1"/>
  <c r="B15" i="63" s="1"/>
  <c r="K18" i="32"/>
  <c r="K22" i="32" s="1"/>
  <c r="I62" i="18" l="1"/>
  <c r="I64" i="18" s="1"/>
</calcChain>
</file>

<file path=xl/sharedStrings.xml><?xml version="1.0" encoding="utf-8"?>
<sst xmlns="http://schemas.openxmlformats.org/spreadsheetml/2006/main" count="689" uniqueCount="477">
  <si>
    <t xml:space="preserve">BALANZA DE COMPROBACION </t>
  </si>
  <si>
    <t>(Valores en RD$)</t>
  </si>
  <si>
    <t>SALDO INICIAL</t>
  </si>
  <si>
    <t>CUENTA</t>
  </si>
  <si>
    <t>CONCEPTO</t>
  </si>
  <si>
    <t>DEBITO</t>
  </si>
  <si>
    <t>CREDITO</t>
  </si>
  <si>
    <t xml:space="preserve">BALANCE </t>
  </si>
  <si>
    <t>1101020701</t>
  </si>
  <si>
    <t>VENTAS DE SERVICIOS (FONDOS SENASA) #110205793-0</t>
  </si>
  <si>
    <t>1101020702</t>
  </si>
  <si>
    <t> FONDO OPERATIVO # 110207192-4</t>
  </si>
  <si>
    <t>Caja Chica</t>
  </si>
  <si>
    <t>1101020704</t>
  </si>
  <si>
    <t>MANTENIMIENTO DE CLINICA #110207193-2</t>
  </si>
  <si>
    <t>110601</t>
  </si>
  <si>
    <t>Existencia de Bienes de Cambios y Consumo</t>
  </si>
  <si>
    <t>110602</t>
  </si>
  <si>
    <t>Existencias de Productos Terminados y en Proceso</t>
  </si>
  <si>
    <t>1206010003</t>
  </si>
  <si>
    <t>Equipo de Transporte, Tracción y Elevación</t>
  </si>
  <si>
    <t>1206010004</t>
  </si>
  <si>
    <t>Equipos de Computación</t>
  </si>
  <si>
    <t>1206010005</t>
  </si>
  <si>
    <t>Equipos Médicos, Sanitarios y Veterinarios</t>
  </si>
  <si>
    <t>2103060001</t>
  </si>
  <si>
    <t>Retenciones Impositivas por Pagar</t>
  </si>
  <si>
    <t>2103020002</t>
  </si>
  <si>
    <t>Proveedores Directos Externos a Pagar a Corto Plazo</t>
  </si>
  <si>
    <t>4102980998</t>
  </si>
  <si>
    <t>Otros Ingresos</t>
  </si>
  <si>
    <t>Honorarios</t>
  </si>
  <si>
    <t>Jornales</t>
  </si>
  <si>
    <t>51010100070001</t>
  </si>
  <si>
    <t>Regalía Pascual</t>
  </si>
  <si>
    <t>51010200020001</t>
  </si>
  <si>
    <t>Alimentos y Productos Agroforestales</t>
  </si>
  <si>
    <t>51010200010006</t>
  </si>
  <si>
    <t>Alquileres</t>
  </si>
  <si>
    <t>51010200020004</t>
  </si>
  <si>
    <t>Combustibles, Lubricantes, Productos quimicos y Conexos</t>
  </si>
  <si>
    <t>Comisiones y Gastos Bancarios</t>
  </si>
  <si>
    <t>51010200010008</t>
  </si>
  <si>
    <t>Conservación, Reparaciones menores y Contrucciones Temporales</t>
  </si>
  <si>
    <t>Productos de Papel, Carton e Impresos</t>
  </si>
  <si>
    <t>51010200020007</t>
  </si>
  <si>
    <t>Productos y Utiles Varios</t>
  </si>
  <si>
    <t>Seguros</t>
  </si>
  <si>
    <t>51010200010002</t>
  </si>
  <si>
    <t>Servicios Básicos</t>
  </si>
  <si>
    <t>Servicios de Comunicaciones</t>
  </si>
  <si>
    <t>51010100010001</t>
  </si>
  <si>
    <t>Sueldos Fijos</t>
  </si>
  <si>
    <t>Textiles y Vestuarios</t>
  </si>
  <si>
    <t>51010200010005</t>
  </si>
  <si>
    <t>Transporte y Almacenaje</t>
  </si>
  <si>
    <t/>
  </si>
  <si>
    <t>TOTAL</t>
  </si>
  <si>
    <t>1206010007</t>
  </si>
  <si>
    <t>Equipos y Muebles para Oficinas</t>
  </si>
  <si>
    <t>3201</t>
  </si>
  <si>
    <t>Capital Institucional</t>
  </si>
  <si>
    <t>320301</t>
  </si>
  <si>
    <t>Resultados de Ejercicios Anteriores</t>
  </si>
  <si>
    <t>Compensaciones Directas al Personal</t>
  </si>
  <si>
    <t>Estado de Situación Financiera</t>
  </si>
  <si>
    <t>Mapeo</t>
  </si>
  <si>
    <t>Activos</t>
  </si>
  <si>
    <t>Activos corrientes</t>
  </si>
  <si>
    <t>0001</t>
  </si>
  <si>
    <t>Efectivo y equivalentes de efectivo (Nota 7)</t>
  </si>
  <si>
    <t>0002</t>
  </si>
  <si>
    <t>Inversiones a corto plazo (Nota 8)</t>
  </si>
  <si>
    <t>0003</t>
  </si>
  <si>
    <t>Porción corriente de documentos por cobrar (Nota 9)</t>
  </si>
  <si>
    <t>0004</t>
  </si>
  <si>
    <t>Cuenta por cobrar a corto plazo (Notas 8)</t>
  </si>
  <si>
    <t>0005</t>
  </si>
  <si>
    <t>Inventarios (Nota 9)</t>
  </si>
  <si>
    <t>0006</t>
  </si>
  <si>
    <t>Pagos anticipados (Nota 12)</t>
  </si>
  <si>
    <t>0007</t>
  </si>
  <si>
    <t>Otros activos corrientes (Nota 13)</t>
  </si>
  <si>
    <t>Total activos corrientes</t>
  </si>
  <si>
    <t>Activos no corrientes</t>
  </si>
  <si>
    <t>0008</t>
  </si>
  <si>
    <t>Cuentas por cobrar a largo plazo (Notas 14)</t>
  </si>
  <si>
    <t>0009</t>
  </si>
  <si>
    <t>Documentos por cobrar (Nota 15)</t>
  </si>
  <si>
    <t>0010</t>
  </si>
  <si>
    <t>Inversiones a largo plazo (Nota 16)</t>
  </si>
  <si>
    <t>0011</t>
  </si>
  <si>
    <t>Otros activos financieros (Notas 17)</t>
  </si>
  <si>
    <t>0012</t>
  </si>
  <si>
    <t>Mobiliarios y equipos neto (Nota 10)</t>
  </si>
  <si>
    <t>0013</t>
  </si>
  <si>
    <t xml:space="preserve">Activos intangibles (Nota 10) </t>
  </si>
  <si>
    <t>0014</t>
  </si>
  <si>
    <t xml:space="preserve">Otros activos no financieros (Nota 20) </t>
  </si>
  <si>
    <t>Total activos no corrientes</t>
  </si>
  <si>
    <t>Total activos</t>
  </si>
  <si>
    <t xml:space="preserve"> </t>
  </si>
  <si>
    <t>Pasivos</t>
  </si>
  <si>
    <t>Pasivos corrientes</t>
  </si>
  <si>
    <t>0015</t>
  </si>
  <si>
    <t>Sobregiro bancario (Nota 21)</t>
  </si>
  <si>
    <t>0016</t>
  </si>
  <si>
    <t>Cuentas por pagar a corto plazo (Nota 11)</t>
  </si>
  <si>
    <t>0017</t>
  </si>
  <si>
    <t>Préstamos a corto plazo (Nota 23)</t>
  </si>
  <si>
    <t>0018</t>
  </si>
  <si>
    <t>Parte corriente de préstamos a largo plazo (Nota 24)</t>
  </si>
  <si>
    <t>0019</t>
  </si>
  <si>
    <t>Retenciones y acumulaciones por pagar (Nota 12)</t>
  </si>
  <si>
    <t>0020</t>
  </si>
  <si>
    <t>Provisiones a corto plazo (Nota 26)</t>
  </si>
  <si>
    <t>0021</t>
  </si>
  <si>
    <t>Beneficios a empleados a corto plazo (Nota 13)</t>
  </si>
  <si>
    <t>0022</t>
  </si>
  <si>
    <t>Pensiones (Nota 28)</t>
  </si>
  <si>
    <t>0023</t>
  </si>
  <si>
    <t>Otros pasivos corrientes (Nota 29)</t>
  </si>
  <si>
    <t>Total pasivos corrientes</t>
  </si>
  <si>
    <t>Pasivos no corrientes</t>
  </si>
  <si>
    <t>0024</t>
  </si>
  <si>
    <t>Cuentas por pagar a largo plazo (Nota 14)</t>
  </si>
  <si>
    <t>0025</t>
  </si>
  <si>
    <t>Préstamos a largo plazo (Nota 31)</t>
  </si>
  <si>
    <t>0026</t>
  </si>
  <si>
    <t>Instrumentos de deuda (Nota 32)</t>
  </si>
  <si>
    <t>0027</t>
  </si>
  <si>
    <t>Provisiones a largo plazo (Nota 33)</t>
  </si>
  <si>
    <t>0028</t>
  </si>
  <si>
    <t>Beneficios a empleados a largo plazo (Nota 15)</t>
  </si>
  <si>
    <t>0029</t>
  </si>
  <si>
    <t>Otros pasivos no corrientes (Nota 35)</t>
  </si>
  <si>
    <t>Total pasivos no corrientes</t>
  </si>
  <si>
    <t xml:space="preserve">Total pasivos </t>
  </si>
  <si>
    <t>Activos Netos/Patrimonio (Nota 16)</t>
  </si>
  <si>
    <t>0030</t>
  </si>
  <si>
    <t xml:space="preserve">Capital Institucional </t>
  </si>
  <si>
    <t>0031</t>
  </si>
  <si>
    <t>Reservas</t>
  </si>
  <si>
    <t>0032</t>
  </si>
  <si>
    <t>Resultados positivos (ahorro) / negativo (desahorro)</t>
  </si>
  <si>
    <t>0033</t>
  </si>
  <si>
    <t xml:space="preserve">Resultados acumulados </t>
  </si>
  <si>
    <t>0034</t>
  </si>
  <si>
    <t>Intereses minoritarios</t>
  </si>
  <si>
    <t>Total activos netos/patrimonio</t>
  </si>
  <si>
    <t>Total pasivos y activos netos/patrimonio</t>
  </si>
  <si>
    <t xml:space="preserve">Gerente Financiero Regional </t>
  </si>
  <si>
    <t>Estado de Rendimiento Financiero</t>
  </si>
  <si>
    <t>Ingresos (Nota 17)</t>
  </si>
  <si>
    <t>0035</t>
  </si>
  <si>
    <t xml:space="preserve">Impuestos </t>
  </si>
  <si>
    <t>0036</t>
  </si>
  <si>
    <t>Ingresos por transacciones con contraprestación</t>
  </si>
  <si>
    <t>0037</t>
  </si>
  <si>
    <t>Transferencias</t>
  </si>
  <si>
    <t>0038</t>
  </si>
  <si>
    <t>Recargos, multas y otros ingresos</t>
  </si>
  <si>
    <t>Total ingresos</t>
  </si>
  <si>
    <t>Gastos (Notas 18, 19, 20, 21 y 22)</t>
  </si>
  <si>
    <t>0039</t>
  </si>
  <si>
    <t>Sueldos, salarios y beneficios a empleados</t>
  </si>
  <si>
    <t>0040</t>
  </si>
  <si>
    <t>Subvenciones y otros pagos por transferencias</t>
  </si>
  <si>
    <t>0041</t>
  </si>
  <si>
    <t>Suministros y materiales para consumo</t>
  </si>
  <si>
    <t>0042</t>
  </si>
  <si>
    <t>Gasto de depreciación y amortización</t>
  </si>
  <si>
    <t>0043</t>
  </si>
  <si>
    <t>Deterioro del valor de propiedad, planta y equipo</t>
  </si>
  <si>
    <t>0044</t>
  </si>
  <si>
    <t>Otros gastos</t>
  </si>
  <si>
    <t>0045</t>
  </si>
  <si>
    <t>Gastos financieros</t>
  </si>
  <si>
    <t>Total gastos</t>
  </si>
  <si>
    <t>0046</t>
  </si>
  <si>
    <t>Ganancia (pérdida) por diferencia cambiaria</t>
  </si>
  <si>
    <t>0047</t>
  </si>
  <si>
    <t xml:space="preserve">Participación en resultado de asociadas </t>
  </si>
  <si>
    <t>Atribuible a:</t>
  </si>
  <si>
    <t>0048</t>
  </si>
  <si>
    <t>Propietarios de la entidad controladora</t>
  </si>
  <si>
    <t>0049</t>
  </si>
  <si>
    <t xml:space="preserve">Intereses minoritarios </t>
  </si>
  <si>
    <t xml:space="preserve">Estado de Activo Fijo </t>
  </si>
  <si>
    <t>Mobiliario y equipos 2021</t>
  </si>
  <si>
    <t xml:space="preserve">Saldo al inico </t>
  </si>
  <si>
    <t>Adiciones</t>
  </si>
  <si>
    <t xml:space="preserve">Ajuste </t>
  </si>
  <si>
    <t xml:space="preserve">Saldo al Final </t>
  </si>
  <si>
    <t>Costos</t>
  </si>
  <si>
    <t>Mobiliarios y equipos oficina</t>
  </si>
  <si>
    <t xml:space="preserve">Equipos de transporte y otros </t>
  </si>
  <si>
    <t xml:space="preserve">Depreciación </t>
  </si>
  <si>
    <t>Mobiliario y equipos de oficina</t>
  </si>
  <si>
    <t>Mobiliario y Equipos Netos.</t>
  </si>
  <si>
    <t>VALOR</t>
  </si>
  <si>
    <t>ADIOCIONALES</t>
  </si>
  <si>
    <t xml:space="preserve">DEPRECIACION </t>
  </si>
  <si>
    <t>VALOR LIBRO</t>
  </si>
  <si>
    <t>EQUIPO TRANSPORTE</t>
  </si>
  <si>
    <t xml:space="preserve">Comunicación </t>
  </si>
  <si>
    <t xml:space="preserve">Electricos </t>
  </si>
  <si>
    <t>medicos y laboratorios</t>
  </si>
  <si>
    <t xml:space="preserve">computos </t>
  </si>
  <si>
    <t>Maquinaria y equipos</t>
  </si>
  <si>
    <t xml:space="preserve">Muebles de oficinas </t>
  </si>
  <si>
    <t xml:space="preserve">otros mobiliarios </t>
  </si>
  <si>
    <t>Aires Acondicionado</t>
  </si>
  <si>
    <t>Estado de Cambio de Activo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</si>
  <si>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</si>
  <si>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</si>
  <si>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</si>
  <si>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</si>
  <si>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</si>
  <si>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>Saldo al 31 de diciembre de 2019</t>
  </si>
  <si>
    <t>Cambio en políticas contables</t>
  </si>
  <si>
    <t>Revaluación de Propiedad, planta y equipo</t>
  </si>
  <si>
    <t xml:space="preserve">Ajuste al patrimonio </t>
  </si>
  <si>
    <t>Resultado del período</t>
  </si>
  <si>
    <t>Saldo al 31 de diciembre de 2016</t>
  </si>
  <si>
    <t>Efecto del gasto de depreciación de los activos revaluados</t>
  </si>
  <si>
    <t>Saldo al 31 de Diciembre de 2017</t>
  </si>
  <si>
    <t>Estado de Flujo de Efectivo</t>
  </si>
  <si>
    <t>Flujos de efectivo procedentes de actividades operativas</t>
  </si>
  <si>
    <t>Cobros impuestos</t>
  </si>
  <si>
    <t>Contribuciones de la seguridad social</t>
  </si>
  <si>
    <t>Cobros por venta de bienes y servicios y arrendamientos</t>
  </si>
  <si>
    <t>Cobros de subvenciones, transferencias, y otras asignaciones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</si>
  <si>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</si>
  <si>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</si>
  <si>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</si>
  <si>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</si>
  <si>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otras entidades para financiar sus operaciones (Transferencias)</t>
  </si>
  <si>
    <t>Pagos a los trabajadores o en beneficio de ellos</t>
  </si>
  <si>
    <t>Pagos por contribuciones a la seguridad social</t>
  </si>
  <si>
    <t>Pagos de pensiones y jubilaciones</t>
  </si>
  <si>
    <t xml:space="preserve">Pagos a proveedores </t>
  </si>
  <si>
    <t>Pagos por contratos mantenidos para negocios o intercambio</t>
  </si>
  <si>
    <t xml:space="preserve">Pagos de intereses </t>
  </si>
  <si>
    <t xml:space="preserve">Otros pagos </t>
  </si>
  <si>
    <t>Flujos de efectivo netos de las actividades de operación</t>
  </si>
  <si>
    <t>Flujos de efectivo de las actividades de inversión</t>
  </si>
  <si>
    <t xml:space="preserve">Cobros por venta de propiedad, planta y equipo </t>
  </si>
  <si>
    <t>Cobros por venta de intangibles y otros activos de largo plazo</t>
  </si>
  <si>
    <t>Cobros por títulos patrimoniales o de deuda y participación en asociaciones</t>
  </si>
  <si>
    <t>Cobros por reembolsos de préstamos o anticipos hechos a terceros</t>
  </si>
  <si>
    <t>Cobros por conceptos de contratos a futuro, a plazo, opciones o permuta</t>
  </si>
  <si>
    <t xml:space="preserve">Pagos por adquisición de propiedad, planta y equipo </t>
  </si>
  <si>
    <t>Pagos por adquisición de intangibles y otros activos de largo plazo</t>
  </si>
  <si>
    <t>Pagos por adquisición de títulos patrimoniales o de deuda y participación en asociaciones</t>
  </si>
  <si>
    <t>Pagos por otorgamiento de préstamos o anticipos hechos a terceros</t>
  </si>
  <si>
    <t>Pagos por conceptos de contratos a futuro, a plazo, opciones o permuta</t>
  </si>
  <si>
    <t>Pagos por costos de construcciones y desarrollos en proceso</t>
  </si>
  <si>
    <t xml:space="preserve">Flujos de efectivo netos por las actividades de inversión 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</si>
  <si>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</si>
  <si>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</si>
  <si>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</si>
  <si>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</si>
  <si>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>Cobro de los arrendatarios por contratos de arrendamientos financieros</t>
  </si>
  <si>
    <t>Pago reembolso en efectivo de los montos recibidos en emisión de títulos de deudas, bonos</t>
  </si>
  <si>
    <t>Pago reembolso en efectivo de los montos recibidos en préstamos, pagarés, hipotecas</t>
  </si>
  <si>
    <t>Pago reembolso de efectivo recibió por aporte de accionista</t>
  </si>
  <si>
    <t xml:space="preserve">Pago por distribución/dividendos al gobierno </t>
  </si>
  <si>
    <t>Pago de los arrendatarios por contratos de arrendamientos financieros</t>
  </si>
  <si>
    <t>Flujos de efectivo netos por las actividades de financiación</t>
  </si>
  <si>
    <t xml:space="preserve">Incremento/(Disminución) neta en efectivo y equivalentes al efectivo </t>
  </si>
  <si>
    <t xml:space="preserve">Efectivo y equivalentes al efectivo al principio del período </t>
  </si>
  <si>
    <t xml:space="preserve">Efectivo y equivalentes al efectivo al final del período </t>
  </si>
  <si>
    <t>Diferencia para control debe ser cero (0)</t>
  </si>
  <si>
    <t xml:space="preserve">Nota # 7: Efectivo Caja y Bancos </t>
  </si>
  <si>
    <t># Cta.</t>
  </si>
  <si>
    <t>Nombre de cuenta</t>
  </si>
  <si>
    <t>Monto</t>
  </si>
  <si>
    <t>Operaciones Ex PSS</t>
  </si>
  <si>
    <t xml:space="preserve"> Fondo Salud Ex-PSS </t>
  </si>
  <si>
    <t>160-112014</t>
  </si>
  <si>
    <r>
      <rPr>
        <sz val="7"/>
        <color rgb="FF212121"/>
        <rFont val="Times New Roman"/>
        <family val="1"/>
      </rPr>
      <t> </t>
    </r>
    <r>
      <rPr>
        <sz val="11"/>
        <color rgb="FF212121"/>
        <rFont val="Times New Roman"/>
        <family val="1"/>
      </rPr>
      <t>Servicio Nacional de Salud (Fondos Senasa)</t>
    </r>
  </si>
  <si>
    <t>314-0000776</t>
  </si>
  <si>
    <t xml:space="preserve"> Fondo Operativo </t>
  </si>
  <si>
    <t>240-020561-7</t>
  </si>
  <si>
    <t xml:space="preserve">Cuenta Nueva Ranchito </t>
  </si>
  <si>
    <t>314-00145-4</t>
  </si>
  <si>
    <t xml:space="preserve">Fondos Especiales CDC </t>
  </si>
  <si>
    <t>314-0000920-0</t>
  </si>
  <si>
    <t xml:space="preserve">Cuenta VIH </t>
  </si>
  <si>
    <t>314-000181-0</t>
  </si>
  <si>
    <t>Cuenta Tuberculosis</t>
  </si>
  <si>
    <t>Cuenta Ayuda</t>
  </si>
  <si>
    <t>Venta de Servicios</t>
  </si>
  <si>
    <t>Cuenta Proyecto FGRSS</t>
  </si>
  <si>
    <t>Anticipo Financieros</t>
  </si>
  <si>
    <t xml:space="preserve">Mantenimiento Clinica </t>
  </si>
  <si>
    <t>Total balance cuentas de bancarias del Reservas</t>
  </si>
  <si>
    <t>Tesoreria Nacional</t>
  </si>
  <si>
    <t>Fondo de la Direccion Central Servicio Nacional de Salud</t>
  </si>
  <si>
    <t>Sud- Cuenta Cuota de Pago Direccion Central Servicio Nacional de Salud</t>
  </si>
  <si>
    <t>Cuenta Direccion Central SNS</t>
  </si>
  <si>
    <t>Recaudacion Establecimiento de Salud PSS</t>
  </si>
  <si>
    <t>Cuenta Colectora Recursos Directos PSS</t>
  </si>
  <si>
    <t>Sud- Cuenta Disponibilidad Direccion Central Servicio Nacional de Salud</t>
  </si>
  <si>
    <t>Sub-Cuota de Pago Direccion Central Servicio Nacional de Salud</t>
  </si>
  <si>
    <t>Total balance cuentas de bancarias tesoreria nacional</t>
  </si>
  <si>
    <t>Total efectivo y equivalentes de efectivo</t>
  </si>
  <si>
    <t>Notas # 8: Cuenta Por Cobrar</t>
  </si>
  <si>
    <t>Detalle</t>
  </si>
  <si>
    <t>Cuentas Por Cobrar  Colaboradores</t>
  </si>
  <si>
    <t>Otras  Cuentas Por Cobrar (Retencion IR-3)</t>
  </si>
  <si>
    <t>Cuentas por Cobrar Proyecto FGBRSS</t>
  </si>
  <si>
    <t>Anticipos financieros</t>
  </si>
  <si>
    <t>Total Cuentas Por Cobrar</t>
  </si>
  <si>
    <t>Nota # 9: Inventario</t>
  </si>
  <si>
    <t>Descripción</t>
  </si>
  <si>
    <t>Inventario de Útiles  y Suministro  de Oficina</t>
  </si>
  <si>
    <t>Inventario Medicamentos</t>
  </si>
  <si>
    <t xml:space="preserve">Inventario de  Material Med. Quirurjicos. </t>
  </si>
  <si>
    <t>Total Inventario</t>
  </si>
  <si>
    <t>Cuentas por Pagar Suplidores</t>
  </si>
  <si>
    <t>Total Cuentas Por Pagar a Corto Plazo</t>
  </si>
  <si>
    <t>Nota #12:  Retenciones y Acumulaciones</t>
  </si>
  <si>
    <t>Retenciones ISR Empleados</t>
  </si>
  <si>
    <t>Retencion ISR 5%</t>
  </si>
  <si>
    <t>Retenciones ISR 10%</t>
  </si>
  <si>
    <t xml:space="preserve">Retencion ITBIS </t>
  </si>
  <si>
    <t>Infotep</t>
  </si>
  <si>
    <t>Retencion Seguridad Social</t>
  </si>
  <si>
    <t>Retencion de Supervision de Obras</t>
  </si>
  <si>
    <t>Retencion ley 6-86 Pensiones</t>
  </si>
  <si>
    <t xml:space="preserve">Total Retenciones y Acumulaciones </t>
  </si>
  <si>
    <t>Nota # 13: Beneficios a Empleados por Pagar a Corto Plazo</t>
  </si>
  <si>
    <t>Sueldos Por Pagar</t>
  </si>
  <si>
    <t xml:space="preserve">Viaticos Empleados </t>
  </si>
  <si>
    <t xml:space="preserve">Prestaciones Laborales Por Pagar Empleados </t>
  </si>
  <si>
    <t>Regalia Pascual</t>
  </si>
  <si>
    <t>Incentivo</t>
  </si>
  <si>
    <t>Seguridad Social x Pagar</t>
  </si>
  <si>
    <t>Total Beneficios a Empleados por Pagar a Corto Plazo</t>
  </si>
  <si>
    <t xml:space="preserve">Cuentas por Pagar Hospitalaria  Largo Plazo  </t>
  </si>
  <si>
    <t>Total Cuentas Por Pagar a Largo Plazo</t>
  </si>
  <si>
    <t>Total Cuentas Por Pagar  Largo Plazo</t>
  </si>
  <si>
    <t>Nota 17: Ingresos</t>
  </si>
  <si>
    <t>Ingresos con Contraprestacion de Servicios</t>
  </si>
  <si>
    <t>Sub-Total</t>
  </si>
  <si>
    <t>Ingresos sin  Contraprestacion de Servicios</t>
  </si>
  <si>
    <t xml:space="preserve">Cuenta Tuberculosis </t>
  </si>
  <si>
    <t>Total</t>
  </si>
  <si>
    <t>Detalles</t>
  </si>
  <si>
    <t>Gastos de Consumo</t>
  </si>
  <si>
    <t>Remuneraciones</t>
  </si>
  <si>
    <t>Sueldos para Cargos Fijos</t>
  </si>
  <si>
    <t>Sueldos Personal Temporero</t>
  </si>
  <si>
    <t>Prestaciones y Bonificaciones</t>
  </si>
  <si>
    <t>Contribuciones a la Seguridad Social</t>
  </si>
  <si>
    <t>Sueldo anual nº 13</t>
  </si>
  <si>
    <t>Otros Servicios Personales</t>
  </si>
  <si>
    <t>Bienes y Servicios</t>
  </si>
  <si>
    <t>Servicios no Personales</t>
  </si>
  <si>
    <t xml:space="preserve">Impuestos, Derechos y Tasa </t>
  </si>
  <si>
    <t>Servicios Basicos</t>
  </si>
  <si>
    <t>Publicidad, Impresiones y Encuadernaciones</t>
  </si>
  <si>
    <t>Viaticos Dentro y Fuera del Pais</t>
  </si>
  <si>
    <t>Conservacion, Reparaciones Menores y Construcciones Temporales</t>
  </si>
  <si>
    <t>Otros Servicios No Personales</t>
  </si>
  <si>
    <t>Materiales y Suministros</t>
  </si>
  <si>
    <t>Productos Medicinaels para uso humanos</t>
  </si>
  <si>
    <t>Productos de Cuero, Caucho y Plastico</t>
  </si>
  <si>
    <t>Productos de Minerales Metalicos y no Metalicos</t>
  </si>
  <si>
    <t>Productos quimicos de laboratorio y uso personal</t>
  </si>
  <si>
    <t>Material de Limpieza</t>
  </si>
  <si>
    <t>Utilies de escritorio, oficina e informatica</t>
  </si>
  <si>
    <t>Utiles Menores medicos quirurgico y de laboratorio</t>
  </si>
  <si>
    <t>Utiles de cocian y comedor</t>
  </si>
  <si>
    <t>Depreciacion</t>
  </si>
  <si>
    <t>Direccion general de Contabilidad Gubernamental</t>
  </si>
  <si>
    <t>Plan de Cuentas General Para el Sector Publico</t>
  </si>
  <si>
    <t>Gastos por Cuentas Incobrables</t>
  </si>
  <si>
    <t>Perdidas en Rentas por Recaudar</t>
  </si>
  <si>
    <t>Perdidas en Cuentas Por Cobrar</t>
  </si>
  <si>
    <t>Gastos Financieros</t>
  </si>
  <si>
    <t>Intereses de la Deuda Interna</t>
  </si>
  <si>
    <t>Intereses de la Deuda Externa</t>
  </si>
  <si>
    <t>Comisiones de la Deuda Interna</t>
  </si>
  <si>
    <t>Comisiones de la Deuda Externa</t>
  </si>
  <si>
    <t>Perdida en Operaciones Financieras</t>
  </si>
  <si>
    <t>Transferencias y Donaciones Corrientes</t>
  </si>
  <si>
    <t>Transferencias Corrientes</t>
  </si>
  <si>
    <t>Prestaciones de la Seguridad Social</t>
  </si>
  <si>
    <t>Transferencias al Sector Privado</t>
  </si>
  <si>
    <t>Transferencias al Sector Publico</t>
  </si>
  <si>
    <t>Transferencias al Sector Externo</t>
  </si>
  <si>
    <t>Donaciones Dorrientes</t>
  </si>
  <si>
    <t>Donaciones a Gobiernos Exranjeros</t>
  </si>
  <si>
    <t>Total Gastos Generales</t>
  </si>
  <si>
    <t>Del ejercicio terminado del 01 Enero 2022 al 30 Abril   2022</t>
  </si>
  <si>
    <t>2298010003</t>
  </si>
  <si>
    <t>Provisión para Pagos de Bonificaciones</t>
  </si>
  <si>
    <t>2198020001</t>
  </si>
  <si>
    <t>Regalía Pascual por Pagar</t>
  </si>
  <si>
    <t>Del ejercicio terminado del 01 Agosto  2022 al 30 Septiembre   2022</t>
  </si>
  <si>
    <t xml:space="preserve">Director Regional </t>
  </si>
  <si>
    <t xml:space="preserve">Gerente Administrativo Regional </t>
  </si>
  <si>
    <t>Contadora General</t>
  </si>
  <si>
    <t>510102000109990001</t>
  </si>
  <si>
    <t>Del ejercicio terminado de Enero    2023</t>
  </si>
  <si>
    <t>1101010002</t>
  </si>
  <si>
    <t>5101010080002</t>
  </si>
  <si>
    <t>Contribuciones al Seguro de Pensiones</t>
  </si>
  <si>
    <t>5101010080003</t>
  </si>
  <si>
    <t>Contribuciones al Seguro de Riesgo Laboral</t>
  </si>
  <si>
    <t>51010100080001</t>
  </si>
  <si>
    <t>Contribuciones al Seguro de Salud</t>
  </si>
  <si>
    <t>5101010004</t>
  </si>
  <si>
    <t>51010200020003</t>
  </si>
  <si>
    <t>51010200010003</t>
  </si>
  <si>
    <t>Públicidad , Impresiones y Encuadernaciones</t>
  </si>
  <si>
    <t>51010200010007</t>
  </si>
  <si>
    <t>51010100070002</t>
  </si>
  <si>
    <t>Bonificaciones</t>
  </si>
  <si>
    <t>5101010002</t>
  </si>
  <si>
    <t>Sueldo Personal Temporero</t>
  </si>
  <si>
    <t>51010200010001</t>
  </si>
  <si>
    <t xml:space="preserve">Cuentas por Cobrar Ventas de Servicios </t>
  </si>
  <si>
    <t xml:space="preserve">   Hospital Dr. Francisco Antonio Gonzalvo</t>
  </si>
  <si>
    <t>HOSPITAL DR. FRANCISCO ANTONIO GONZALVO</t>
  </si>
  <si>
    <t>HOSPITAL DR FRANCISCO ANTONIO GONZALVO</t>
  </si>
  <si>
    <t> FONDO OPERATIVO # 2101057373</t>
  </si>
  <si>
    <t xml:space="preserve">Cuentas por Cobrar </t>
  </si>
  <si>
    <t xml:space="preserve">Nota #16: Patrimonio </t>
  </si>
  <si>
    <t xml:space="preserve">Capital                                                                      </t>
  </si>
  <si>
    <t>Resultados positivos (ahorro)/negativo (desahorro)</t>
  </si>
  <si>
    <r>
      <t xml:space="preserve">Resultado acumulado                                               </t>
    </r>
    <r>
      <rPr>
        <u/>
        <sz val="12"/>
        <color indexed="8"/>
        <rFont val="Times New Roman"/>
        <family val="1"/>
      </rPr>
      <t xml:space="preserve">        </t>
    </r>
  </si>
  <si>
    <t>Total Patrimonio Neto</t>
  </si>
  <si>
    <t>VENTAS DE SERVICIOS (FONDOS SENASA) # 5600000398</t>
  </si>
  <si>
    <t>MANTENIMIENTO DE CLINICA #</t>
  </si>
  <si>
    <t xml:space="preserve">                                HOSPITAL DR FRANCISCO ANTONIO GONZALVO</t>
  </si>
  <si>
    <t xml:space="preserve">                      Nota #18,19,20,21 y 22 Gastos Generales</t>
  </si>
  <si>
    <t xml:space="preserve">                    (Valores en RD$)</t>
  </si>
  <si>
    <t xml:space="preserve">                               Nota #14: Cuentas por Pagar Largo Plazo</t>
  </si>
  <si>
    <t xml:space="preserve">              Nota #15: Beneficios a Empleados por Pagar Largo Plazo</t>
  </si>
  <si>
    <t>Director Hosp. Dr. Francisco A. Gonzalvo</t>
  </si>
  <si>
    <t>P</t>
  </si>
  <si>
    <t xml:space="preserve">                   Nota # 11: Cuentas por Pagar a Corto Plazo</t>
  </si>
  <si>
    <t xml:space="preserve">              (Valores en RD$)</t>
  </si>
  <si>
    <t>Productos electricos afines</t>
  </si>
  <si>
    <t>Combustibles, Lubricantes, Productos Quimicos y Conexos</t>
  </si>
  <si>
    <t>Directora Hosp. Dr. Francisco A. Gonzalvo</t>
  </si>
  <si>
    <t xml:space="preserve">Preparado por:                                                                                                  </t>
  </si>
  <si>
    <t>Revisado por:                                       Aprobado por:</t>
  </si>
  <si>
    <t xml:space="preserve">                                               Administrador                                                                            Directora</t>
  </si>
  <si>
    <t xml:space="preserve">Administrador Hosp. Dr. Francisco A. Gonzalvo </t>
  </si>
  <si>
    <t xml:space="preserve">                                                       Lic. Wilkin Hilton                                                              Dra. Ana J. Del Rosario      </t>
  </si>
  <si>
    <t xml:space="preserve">                                      Lic. Wilkin Hilton                                                              Dra. Ana J. Del Rosario </t>
  </si>
  <si>
    <t xml:space="preserve">                         Administrador                                                                            Directora</t>
  </si>
  <si>
    <t xml:space="preserve">Gerente Administrativo Hosp. Dr. Francisco A. Gonzalvo </t>
  </si>
  <si>
    <t xml:space="preserve">                                              Lic. Wilkin Hilton                                                              Dra. Ana J. Del Rosario </t>
  </si>
  <si>
    <t xml:space="preserve">                                   Administrador                                                                            Directora</t>
  </si>
  <si>
    <t xml:space="preserve">          Enc. De Contabilidad</t>
  </si>
  <si>
    <t>Revisado por:                                                   Aprobado por:</t>
  </si>
  <si>
    <t xml:space="preserve">Enc de contabilidad Hosp. Dr. Francisco A. Gonzalvo </t>
  </si>
  <si>
    <t xml:space="preserve">Enc de contabilidad Hosp. Dr. Fco A. Gonzalvo </t>
  </si>
  <si>
    <t>Ingresos por Contribuciones</t>
  </si>
  <si>
    <t>H54:H56</t>
  </si>
  <si>
    <t>Contribuciones a la Seguridad Social a Pagar</t>
  </si>
  <si>
    <t>Del ejercicio terminado Febrero 2026</t>
  </si>
  <si>
    <t xml:space="preserve">   Licda. Eiby O. Roche De Jimenez                       </t>
  </si>
  <si>
    <t xml:space="preserve">                                                Lic. Wilkin Hilton                                                              Dra. Ana J. Del Rosario </t>
  </si>
  <si>
    <t xml:space="preserve">                                     Administrador                                                                            Directora</t>
  </si>
  <si>
    <t>Del ejercicio terminado de Junio 2026</t>
  </si>
  <si>
    <t>Del ejercicio terminado Junio 2026</t>
  </si>
  <si>
    <t xml:space="preserve">                    Del ejercicio terminado de junio 2026</t>
  </si>
  <si>
    <t>Del ejercicio terminado de junio 2026</t>
  </si>
  <si>
    <t>Del ejercicio terminado Desde el 1 Al 30 de junio del 2026</t>
  </si>
  <si>
    <t>Del Ejercicio terminado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</si>
</sst>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[$-10409]&quot;$&quot;\ #,##0.00;\(&quot;$&quot;\ #,##0.00\)"/>
    <numFmt numFmtId="167" formatCode="_-* #,##0.00\ _P_t_s_-;\-* #,##0.00\ _P_t_s_-;_-* &quot;-&quot;??\ _P_t_s_-;_-@_-"/>
    <numFmt numFmtId="168" formatCode="_(&quot;RD$&quot;* #,##0.00_);_(&quot;RD$&quot;* \(#,##0.00\);_(&quot;RD$&quot;* &quot;-&quot;??_);_(@_)"/>
    <numFmt numFmtId="169" formatCode="_(* #,##0_);_(* \(#,##0\);_(* &quot;-&quot;??_);_(@_)"/>
    <numFmt numFmtId="170" formatCode="_(&quot;RD$&quot;* #,##0_);_(&quot;RD$&quot;* \(#,##0\);_(&quot;RD$&quot;* &quot;-&quot;_);_(@_)"/>
    <numFmt numFmtId="171" formatCode="0_ "/>
    <numFmt numFmtId="172" formatCode="#,##0.00;[Red]#,##0.00"/>
    <numFmt numFmtId="173" formatCode="&quot;RD$&quot;#,##0.00_);[Red]\(&quot;RD$&quot;#,##0.00\)"/>
    <numFmt numFmtId="174" formatCode="_-* #,##0.00_-;\-* #,##0.00_-;_-* &quot;-&quot;??_-;_-@_-"/>
    <numFmt numFmtId="175" formatCode="&quot; &quot;#,##0.00&quot; &quot;;&quot;-&quot;#,##0.00&quot; &quot;;&quot; -&quot;00&quot; &quot;;&quot; &quot;@&quot; &quot;"/>
    <numFmt numFmtId="176" formatCode="&quot; &quot;#,##0.00&quot; &quot;[$€-C0A]&quot; &quot;;&quot;-&quot;#,##0.00&quot; &quot;[$€-C0A]&quot; &quot;;&quot; -&quot;00&quot; &quot;[$€-C0A]&quot; &quot;;&quot; &quot;@&quot; &quot;"/>
    <numFmt numFmtId="177" formatCode="_-* #.##0.00\ _€_-;\-* #.##0.00\ _€_-;_-* &quot;-&quot;??\ _€_-;_-@_-"/>
  </numFmts>
  <fonts count="108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0000FF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2"/>
      <color rgb="FF212121"/>
      <name val="Times New Roman"/>
      <family val="1"/>
    </font>
    <font>
      <b/>
      <sz val="12"/>
      <name val="Times New Roman"/>
      <family val="1"/>
    </font>
    <font>
      <sz val="11"/>
      <name val="Times New Roman"/>
      <family val="1"/>
    </font>
    <font>
      <b/>
      <u val="singleAccounting"/>
      <sz val="11"/>
      <color theme="1"/>
      <name val="Times New Roman"/>
      <family val="1"/>
    </font>
    <font>
      <b/>
      <u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name val="Times New Roman"/>
      <family val="1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1"/>
      <color rgb="FF212121"/>
      <name val="Times New Roman"/>
      <family val="1"/>
    </font>
    <font>
      <b/>
      <u/>
      <sz val="12"/>
      <color theme="1"/>
      <name val="Times New Roman"/>
      <family val="1"/>
    </font>
    <font>
      <b/>
      <sz val="6"/>
      <color theme="1"/>
      <name val="Times New Roman"/>
      <family val="1"/>
    </font>
    <font>
      <b/>
      <u val="double"/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8"/>
      <color theme="1"/>
      <name val="Times New Roman"/>
      <family val="1"/>
    </font>
    <font>
      <sz val="8"/>
      <name val="Arial"/>
      <family val="2"/>
    </font>
    <font>
      <b/>
      <sz val="8"/>
      <color theme="1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sz val="8"/>
      <name val="Calibri"/>
      <family val="2"/>
    </font>
    <font>
      <b/>
      <sz val="8"/>
      <name val="Arial"/>
      <family val="2"/>
    </font>
    <font>
      <sz val="11"/>
      <color rgb="FFFF0000"/>
      <name val="Times New Roman"/>
      <family val="1"/>
    </font>
    <font>
      <b/>
      <sz val="8"/>
      <color rgb="FFFFFFFF"/>
      <name val="Segoe UI"/>
      <family val="2"/>
    </font>
    <font>
      <sz val="8"/>
      <color rgb="FF000000"/>
      <name val="Segoe UI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7"/>
      <color rgb="FF212121"/>
      <name val="Times New Roman"/>
      <family val="1"/>
    </font>
    <font>
      <sz val="9"/>
      <color rgb="FF000000"/>
      <name val="Segoe UI"/>
      <family val="2"/>
    </font>
    <font>
      <sz val="9"/>
      <name val="Segoe U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Segoe UI"/>
      <family val="2"/>
    </font>
    <font>
      <sz val="8"/>
      <color theme="1"/>
      <name val="Arial"/>
      <family val="2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color rgb="FFFFFFFF"/>
      <name val="Segoe U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sz val="9"/>
      <color theme="1"/>
      <name val="Segoe UI"/>
      <family val="2"/>
    </font>
    <font>
      <sz val="8"/>
      <color theme="1"/>
      <name val="Segoe UI"/>
      <family val="2"/>
    </font>
    <font>
      <sz val="10"/>
      <name val="Calibri"/>
      <family val="2"/>
      <scheme val="minor"/>
    </font>
    <font>
      <u/>
      <sz val="12"/>
      <color indexed="8"/>
      <name val="Times New Roman"/>
      <family val="1"/>
    </font>
    <font>
      <b/>
      <sz val="9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Times New Roman"/>
      <family val="1"/>
    </font>
    <font>
      <sz val="11"/>
      <color indexed="8"/>
      <name val="Calibri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Times New Roman"/>
      <family val="1"/>
    </font>
    <font>
      <sz val="11"/>
      <name val="Arial"/>
      <family val="2"/>
    </font>
    <font>
      <sz val="11"/>
      <color rgb="FF000000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  <font>
      <sz val="11"/>
      <color rgb="FF9C6500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name val="Arial"/>
      <family val="2"/>
    </font>
    <font>
      <b/>
      <sz val="12"/>
      <name val="Calibri"/>
      <family val="2"/>
      <scheme val="minor"/>
    </font>
    <font>
      <b/>
      <u val="singleAccounting"/>
      <sz val="12"/>
      <name val="Times New Roman"/>
      <family val="1"/>
    </font>
    <font>
      <sz val="11"/>
      <color theme="0"/>
      <name val="Calibri"/>
      <family val="2"/>
      <scheme val="minor"/>
    </font>
    <font>
      <sz val="11"/>
      <color theme="0"/>
      <name val="Times New Roman"/>
      <family val="1"/>
    </font>
    <font>
      <sz val="16"/>
      <color theme="1"/>
      <name val="Calibri"/>
      <family val="2"/>
      <scheme val="minor"/>
    </font>
    <font>
      <sz val="10"/>
      <name val="Calibri"/>
      <family val="2"/>
    </font>
    <font>
      <sz val="11"/>
      <color theme="0"/>
      <name val="Calibri"/>
      <family val="2"/>
    </font>
    <font>
      <sz val="9"/>
      <color theme="0"/>
      <name val="Segoe UI"/>
      <family val="2"/>
    </font>
    <font>
      <sz val="12"/>
      <color theme="0"/>
      <name val="Times New Roman"/>
      <family val="1"/>
    </font>
    <font>
      <b/>
      <sz val="1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name val="Calibri"/>
      <charset val="134"/>
      <scheme val="minor"/>
    </font>
    <font>
      <sz val="10"/>
      <color rgb="FF000000"/>
      <name val="Segoe UI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191970"/>
        <bgColor rgb="FF191970"/>
      </patternFill>
    </fill>
    <fill>
      <patternFill patternType="solid">
        <fgColor rgb="FFF0E68C"/>
        <bgColor rgb="FFF0E68C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85">
    <xf numFmtId="0" fontId="0" fillId="0" borderId="0"/>
    <xf numFmtId="0" fontId="48" fillId="0" borderId="0"/>
    <xf numFmtId="43" fontId="47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48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47" fillId="0" borderId="0" applyFont="0" applyFill="0" applyBorder="0" applyAlignment="0" applyProtection="0"/>
    <xf numFmtId="165" fontId="47" fillId="0" borderId="0" applyFont="0" applyFill="0" applyBorder="0" applyAlignment="0" applyProtection="0"/>
    <xf numFmtId="167" fontId="48" fillId="0" borderId="0" applyFont="0" applyFill="0" applyBorder="0" applyAlignment="0" applyProtection="0"/>
    <xf numFmtId="165" fontId="49" fillId="0" borderId="0" applyFont="0" applyFill="0" applyBorder="0" applyAlignment="0" applyProtection="0"/>
    <xf numFmtId="167" fontId="48" fillId="0" borderId="0" applyFont="0" applyFill="0" applyBorder="0" applyAlignment="0" applyProtection="0"/>
    <xf numFmtId="0" fontId="49" fillId="0" borderId="0"/>
    <xf numFmtId="168" fontId="48" fillId="0" borderId="0" applyFont="0" applyFill="0" applyBorder="0" applyAlignment="0" applyProtection="0"/>
    <xf numFmtId="0" fontId="47" fillId="0" borderId="0"/>
    <xf numFmtId="9" fontId="49" fillId="0" borderId="0" applyFont="0" applyFill="0" applyBorder="0" applyAlignment="0" applyProtection="0"/>
    <xf numFmtId="0" fontId="53" fillId="0" borderId="0"/>
    <xf numFmtId="165" fontId="53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48" fillId="0" borderId="0" applyFont="0" applyFill="0" applyBorder="0" applyAlignment="0" applyProtection="0"/>
    <xf numFmtId="0" fontId="6" fillId="0" borderId="0"/>
    <xf numFmtId="0" fontId="48" fillId="0" borderId="0"/>
    <xf numFmtId="9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6" fillId="0" borderId="0"/>
    <xf numFmtId="43" fontId="48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7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71" fillId="0" borderId="0" applyFont="0" applyFill="0" applyBorder="0" applyAlignment="0" applyProtection="0"/>
    <xf numFmtId="0" fontId="5" fillId="0" borderId="0"/>
    <xf numFmtId="0" fontId="5" fillId="14" borderId="31" applyNumberFormat="0" applyFont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6" fillId="0" borderId="0"/>
    <xf numFmtId="175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76" fillId="18" borderId="31" applyNumberFormat="0" applyFont="0" applyAlignment="0" applyProtection="0"/>
    <xf numFmtId="0" fontId="77" fillId="15" borderId="0" applyNumberFormat="0" applyBorder="0" applyAlignment="0" applyProtection="0"/>
    <xf numFmtId="0" fontId="78" fillId="16" borderId="0" applyNumberFormat="0" applyBorder="0" applyAlignment="0" applyProtection="0"/>
    <xf numFmtId="0" fontId="79" fillId="17" borderId="0" applyNumberFormat="0" applyBorder="0" applyAlignment="0" applyProtection="0"/>
    <xf numFmtId="0" fontId="77" fillId="15" borderId="0" applyNumberFormat="0" applyBorder="0" applyAlignment="0" applyProtection="0"/>
    <xf numFmtId="0" fontId="79" fillId="17" borderId="0" applyNumberFormat="0" applyBorder="0" applyAlignment="0" applyProtection="0"/>
    <xf numFmtId="0" fontId="78" fillId="16" borderId="0" applyNumberFormat="0" applyBorder="0" applyAlignment="0" applyProtection="0"/>
    <xf numFmtId="0" fontId="76" fillId="0" borderId="0"/>
    <xf numFmtId="175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76" fillId="18" borderId="31" applyNumberFormat="0" applyFont="0" applyAlignment="0" applyProtection="0"/>
    <xf numFmtId="17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65" fontId="48" fillId="0" borderId="0" applyFont="0" applyFill="0" applyBorder="0" applyAlignment="0" applyProtection="0"/>
    <xf numFmtId="165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0" fontId="48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48" fillId="0" borderId="0"/>
    <xf numFmtId="165" fontId="5" fillId="0" borderId="0" applyFont="0" applyFill="0" applyBorder="0" applyAlignment="0" applyProtection="0"/>
    <xf numFmtId="175" fontId="76" fillId="0" borderId="0" applyFont="0" applyFill="0" applyBorder="0" applyAlignment="0" applyProtection="0"/>
    <xf numFmtId="176" fontId="76" fillId="0" borderId="0" applyFont="0" applyFill="0" applyBorder="0" applyAlignment="0" applyProtection="0"/>
    <xf numFmtId="0" fontId="71" fillId="20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0" fontId="71" fillId="19" borderId="0" applyNumberFormat="0" applyBorder="0" applyAlignment="0" applyProtection="0"/>
    <xf numFmtId="165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1" fillId="33" borderId="32" applyNumberFormat="0" applyAlignment="0" applyProtection="0"/>
    <xf numFmtId="0" fontId="81" fillId="33" borderId="32" applyNumberFormat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2" fillId="34" borderId="33" applyNumberFormat="0" applyAlignment="0" applyProtection="0"/>
    <xf numFmtId="0" fontId="82" fillId="34" borderId="33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3" fillId="0" borderId="34" applyNumberFormat="0" applyFill="0" applyAlignment="0" applyProtection="0"/>
    <xf numFmtId="0" fontId="83" fillId="0" borderId="34" applyNumberFormat="0" applyFill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5" fillId="24" borderId="32" applyNumberFormat="0" applyAlignment="0" applyProtection="0"/>
    <xf numFmtId="0" fontId="85" fillId="24" borderId="32" applyNumberFormat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0" fontId="86" fillId="20" borderId="0" applyNumberFormat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65" fontId="48" fillId="0" borderId="0" applyFont="0" applyFill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87" fillId="39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40" borderId="35" applyNumberFormat="0" applyFont="0" applyAlignment="0" applyProtection="0"/>
    <xf numFmtId="0" fontId="48" fillId="40" borderId="35" applyNumberFormat="0" applyFont="0" applyAlignment="0" applyProtection="0"/>
    <xf numFmtId="0" fontId="48" fillId="40" borderId="35" applyNumberFormat="0" applyFont="0" applyAlignment="0" applyProtection="0"/>
    <xf numFmtId="0" fontId="88" fillId="33" borderId="36" applyNumberFormat="0" applyAlignment="0" applyProtection="0"/>
    <xf numFmtId="0" fontId="88" fillId="33" borderId="36" applyNumberFormat="0" applyAlignment="0" applyProtection="0"/>
    <xf numFmtId="0" fontId="88" fillId="33" borderId="36" applyNumberFormat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37" applyNumberFormat="0" applyFill="0" applyAlignment="0" applyProtection="0"/>
    <xf numFmtId="0" fontId="92" fillId="0" borderId="37" applyNumberFormat="0" applyFill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84" fillId="0" borderId="38" applyNumberFormat="0" applyFill="0" applyAlignment="0" applyProtection="0"/>
    <xf numFmtId="0" fontId="84" fillId="0" borderId="38" applyNumberFormat="0" applyFill="0" applyAlignment="0" applyProtection="0"/>
    <xf numFmtId="0" fontId="84" fillId="0" borderId="38" applyNumberFormat="0" applyFill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3" fillId="0" borderId="39" applyNumberFormat="0" applyFill="0" applyAlignment="0" applyProtection="0"/>
    <xf numFmtId="0" fontId="93" fillId="0" borderId="39" applyNumberFormat="0" applyFill="0" applyAlignment="0" applyProtection="0"/>
    <xf numFmtId="0" fontId="93" fillId="0" borderId="39" applyNumberFormat="0" applyFill="0" applyAlignment="0" applyProtection="0"/>
    <xf numFmtId="0" fontId="93" fillId="0" borderId="39" applyNumberFormat="0" applyFill="0" applyAlignment="0" applyProtection="0"/>
    <xf numFmtId="0" fontId="71" fillId="19" borderId="0" applyNumberFormat="0" applyBorder="0" applyAlignment="0" applyProtection="0"/>
    <xf numFmtId="0" fontId="48" fillId="0" borderId="0"/>
    <xf numFmtId="0" fontId="71" fillId="22" borderId="0" applyNumberFormat="0" applyBorder="0" applyAlignment="0" applyProtection="0"/>
    <xf numFmtId="0" fontId="93" fillId="0" borderId="39" applyNumberFormat="0" applyFill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91" fillId="0" borderId="0" applyNumberFormat="0" applyFill="0" applyBorder="0" applyAlignment="0" applyProtection="0"/>
    <xf numFmtId="0" fontId="71" fillId="23" borderId="0" applyNumberFormat="0" applyBorder="0" applyAlignment="0" applyProtection="0"/>
    <xf numFmtId="0" fontId="90" fillId="0" borderId="0" applyNumberFormat="0" applyFill="0" applyBorder="0" applyAlignment="0" applyProtection="0"/>
    <xf numFmtId="0" fontId="71" fillId="24" borderId="0" applyNumberFormat="0" applyBorder="0" applyAlignment="0" applyProtection="0"/>
    <xf numFmtId="0" fontId="89" fillId="0" borderId="0" applyNumberFormat="0" applyFill="0" applyBorder="0" applyAlignment="0" applyProtection="0"/>
    <xf numFmtId="0" fontId="71" fillId="25" borderId="0" applyNumberFormat="0" applyBorder="0" applyAlignment="0" applyProtection="0"/>
    <xf numFmtId="0" fontId="88" fillId="33" borderId="36" applyNumberFormat="0" applyAlignment="0" applyProtection="0"/>
    <xf numFmtId="0" fontId="71" fillId="26" borderId="0" applyNumberFormat="0" applyBorder="0" applyAlignment="0" applyProtection="0"/>
    <xf numFmtId="0" fontId="48" fillId="40" borderId="35" applyNumberFormat="0" applyFont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177" fontId="5" fillId="0" borderId="0" applyFont="0" applyFill="0" applyBorder="0" applyAlignment="0" applyProtection="0"/>
    <xf numFmtId="0" fontId="71" fillId="28" borderId="0" applyNumberFormat="0" applyBorder="0" applyAlignment="0" applyProtection="0"/>
    <xf numFmtId="0" fontId="87" fillId="39" borderId="0" applyNumberFormat="0" applyBorder="0" applyAlignment="0" applyProtection="0"/>
    <xf numFmtId="0" fontId="71" fillId="27" borderId="0" applyNumberFormat="0" applyBorder="0" applyAlignment="0" applyProtection="0"/>
    <xf numFmtId="0" fontId="71" fillId="26" borderId="0" applyNumberFormat="0" applyBorder="0" applyAlignment="0" applyProtection="0"/>
    <xf numFmtId="0" fontId="48" fillId="40" borderId="35" applyNumberFormat="0" applyFont="0" applyAlignment="0" applyProtection="0"/>
    <xf numFmtId="0" fontId="71" fillId="25" borderId="0" applyNumberFormat="0" applyBorder="0" applyAlignment="0" applyProtection="0"/>
    <xf numFmtId="0" fontId="88" fillId="33" borderId="36" applyNumberFormat="0" applyAlignment="0" applyProtection="0"/>
    <xf numFmtId="0" fontId="71" fillId="24" borderId="0" applyNumberFormat="0" applyBorder="0" applyAlignment="0" applyProtection="0"/>
    <xf numFmtId="0" fontId="89" fillId="0" borderId="0" applyNumberFormat="0" applyFill="0" applyBorder="0" applyAlignment="0" applyProtection="0"/>
    <xf numFmtId="0" fontId="71" fillId="23" borderId="0" applyNumberFormat="0" applyBorder="0" applyAlignment="0" applyProtection="0"/>
    <xf numFmtId="0" fontId="90" fillId="0" borderId="0" applyNumberFormat="0" applyFill="0" applyBorder="0" applyAlignment="0" applyProtection="0"/>
    <xf numFmtId="0" fontId="71" fillId="22" borderId="0" applyNumberFormat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71" fillId="21" borderId="0" applyNumberFormat="0" applyBorder="0" applyAlignment="0" applyProtection="0"/>
    <xf numFmtId="0" fontId="84" fillId="0" borderId="38" applyNumberFormat="0" applyFill="0" applyAlignment="0" applyProtection="0"/>
    <xf numFmtId="0" fontId="71" fillId="20" borderId="0" applyNumberFormat="0" applyBorder="0" applyAlignment="0" applyProtection="0"/>
    <xf numFmtId="0" fontId="48" fillId="0" borderId="0"/>
    <xf numFmtId="0" fontId="93" fillId="0" borderId="39" applyNumberFormat="0" applyFill="0" applyAlignment="0" applyProtection="0"/>
    <xf numFmtId="0" fontId="71" fillId="19" borderId="0" applyNumberFormat="0" applyBorder="0" applyAlignment="0" applyProtection="0"/>
    <xf numFmtId="0" fontId="86" fillId="20" borderId="0" applyNumberFormat="0" applyBorder="0" applyAlignment="0" applyProtection="0"/>
    <xf numFmtId="0" fontId="90" fillId="0" borderId="0" applyNumberFormat="0" applyFill="0" applyBorder="0" applyAlignment="0" applyProtection="0"/>
    <xf numFmtId="0" fontId="85" fillId="24" borderId="32" applyNumberFormat="0" applyAlignment="0" applyProtection="0"/>
    <xf numFmtId="0" fontId="84" fillId="0" borderId="38" applyNumberFormat="0" applyFill="0" applyAlignment="0" applyProtection="0"/>
    <xf numFmtId="0" fontId="92" fillId="0" borderId="37" applyNumberFormat="0" applyFill="0" applyAlignment="0" applyProtection="0"/>
    <xf numFmtId="0" fontId="87" fillId="39" borderId="0" applyNumberFormat="0" applyBorder="0" applyAlignment="0" applyProtection="0"/>
    <xf numFmtId="177" fontId="5" fillId="0" borderId="0" applyFont="0" applyFill="0" applyBorder="0" applyAlignment="0" applyProtection="0"/>
    <xf numFmtId="0" fontId="86" fillId="20" borderId="0" applyNumberFormat="0" applyBorder="0" applyAlignment="0" applyProtection="0"/>
    <xf numFmtId="0" fontId="85" fillId="24" borderId="32" applyNumberFormat="0" applyAlignment="0" applyProtection="0"/>
    <xf numFmtId="0" fontId="80" fillId="38" borderId="0" applyNumberFormat="0" applyBorder="0" applyAlignment="0" applyProtection="0"/>
    <xf numFmtId="0" fontId="80" fillId="31" borderId="0" applyNumberFormat="0" applyBorder="0" applyAlignment="0" applyProtection="0"/>
    <xf numFmtId="0" fontId="80" fillId="30" borderId="0" applyNumberFormat="0" applyBorder="0" applyAlignment="0" applyProtection="0"/>
    <xf numFmtId="0" fontId="80" fillId="37" borderId="0" applyNumberFormat="0" applyBorder="0" applyAlignment="0" applyProtection="0"/>
    <xf numFmtId="0" fontId="80" fillId="36" borderId="0" applyNumberFormat="0" applyBorder="0" applyAlignment="0" applyProtection="0"/>
    <xf numFmtId="0" fontId="80" fillId="35" borderId="0" applyNumberFormat="0" applyBorder="0" applyAlignment="0" applyProtection="0"/>
    <xf numFmtId="0" fontId="84" fillId="0" borderId="0" applyNumberFormat="0" applyFill="0" applyBorder="0" applyAlignment="0" applyProtection="0"/>
    <xf numFmtId="0" fontId="83" fillId="0" borderId="34" applyNumberFormat="0" applyFill="0" applyAlignment="0" applyProtection="0"/>
    <xf numFmtId="0" fontId="82" fillId="34" borderId="33" applyNumberFormat="0" applyAlignment="0" applyProtection="0"/>
    <xf numFmtId="0" fontId="81" fillId="33" borderId="32" applyNumberFormat="0" applyAlignment="0" applyProtection="0"/>
    <xf numFmtId="0" fontId="80" fillId="32" borderId="0" applyNumberFormat="0" applyBorder="0" applyAlignment="0" applyProtection="0"/>
    <xf numFmtId="0" fontId="80" fillId="31" borderId="0" applyNumberFormat="0" applyBorder="0" applyAlignment="0" applyProtection="0"/>
    <xf numFmtId="0" fontId="80" fillId="30" borderId="0" applyNumberFormat="0" applyBorder="0" applyAlignment="0" applyProtection="0"/>
    <xf numFmtId="0" fontId="80" fillId="27" borderId="0" applyNumberFormat="0" applyBorder="0" applyAlignment="0" applyProtection="0"/>
    <xf numFmtId="0" fontId="80" fillId="26" borderId="0" applyNumberFormat="0" applyBorder="0" applyAlignment="0" applyProtection="0"/>
    <xf numFmtId="0" fontId="80" fillId="29" borderId="0" applyNumberFormat="0" applyBorder="0" applyAlignment="0" applyProtection="0"/>
    <xf numFmtId="0" fontId="89" fillId="0" borderId="0" applyNumberFormat="0" applyFill="0" applyBorder="0" applyAlignment="0" applyProtection="0"/>
    <xf numFmtId="165" fontId="48" fillId="0" borderId="0" applyFont="0" applyFill="0" applyBorder="0" applyAlignment="0" applyProtection="0"/>
    <xf numFmtId="0" fontId="71" fillId="25" borderId="0" applyNumberFormat="0" applyBorder="0" applyAlignment="0" applyProtection="0"/>
    <xf numFmtId="0" fontId="48" fillId="0" borderId="0"/>
    <xf numFmtId="0" fontId="92" fillId="0" borderId="37" applyNumberFormat="0" applyFill="0" applyAlignment="0" applyProtection="0"/>
    <xf numFmtId="0" fontId="88" fillId="33" borderId="36" applyNumberFormat="0" applyAlignment="0" applyProtection="0"/>
    <xf numFmtId="165" fontId="48" fillId="0" borderId="0" applyFont="0" applyFill="0" applyBorder="0" applyAlignment="0" applyProtection="0"/>
    <xf numFmtId="0" fontId="82" fillId="34" borderId="33" applyNumberFormat="0" applyAlignment="0" applyProtection="0"/>
    <xf numFmtId="0" fontId="80" fillId="31" borderId="0" applyNumberFormat="0" applyBorder="0" applyAlignment="0" applyProtection="0"/>
    <xf numFmtId="0" fontId="80" fillId="26" borderId="0" applyNumberFormat="0" applyBorder="0" applyAlignment="0" applyProtection="0"/>
    <xf numFmtId="0" fontId="71" fillId="25" borderId="0" applyNumberFormat="0" applyBorder="0" applyAlignment="0" applyProtection="0"/>
    <xf numFmtId="0" fontId="71" fillId="20" borderId="0" applyNumberFormat="0" applyBorder="0" applyAlignment="0" applyProtection="0"/>
    <xf numFmtId="0" fontId="71" fillId="26" borderId="0" applyNumberFormat="0" applyBorder="0" applyAlignment="0" applyProtection="0"/>
    <xf numFmtId="0" fontId="71" fillId="23" borderId="0" applyNumberFormat="0" applyBorder="0" applyAlignment="0" applyProtection="0"/>
    <xf numFmtId="0" fontId="84" fillId="0" borderId="0" applyNumberFormat="0" applyFill="0" applyBorder="0" applyAlignment="0" applyProtection="0"/>
    <xf numFmtId="0" fontId="93" fillId="0" borderId="39" applyNumberFormat="0" applyFill="0" applyAlignment="0" applyProtection="0"/>
    <xf numFmtId="0" fontId="91" fillId="0" borderId="0" applyNumberFormat="0" applyFill="0" applyBorder="0" applyAlignment="0" applyProtection="0"/>
    <xf numFmtId="0" fontId="48" fillId="40" borderId="35" applyNumberFormat="0" applyFont="0" applyAlignment="0" applyProtection="0"/>
    <xf numFmtId="0" fontId="81" fillId="33" borderId="32" applyNumberFormat="0" applyAlignment="0" applyProtection="0"/>
    <xf numFmtId="0" fontId="80" fillId="30" borderId="0" applyNumberFormat="0" applyBorder="0" applyAlignment="0" applyProtection="0"/>
    <xf numFmtId="0" fontId="80" fillId="29" borderId="0" applyNumberFormat="0" applyBorder="0" applyAlignment="0" applyProtection="0"/>
    <xf numFmtId="0" fontId="71" fillId="22" borderId="0" applyNumberFormat="0" applyBorder="0" applyAlignment="0" applyProtection="0"/>
    <xf numFmtId="0" fontId="71" fillId="19" borderId="0" applyNumberFormat="0" applyBorder="0" applyAlignment="0" applyProtection="0"/>
    <xf numFmtId="0" fontId="71" fillId="25" borderId="0" applyNumberFormat="0" applyBorder="0" applyAlignment="0" applyProtection="0"/>
    <xf numFmtId="0" fontId="71" fillId="22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177" fontId="5" fillId="0" borderId="0" applyFont="0" applyFill="0" applyBorder="0" applyAlignment="0" applyProtection="0"/>
    <xf numFmtId="0" fontId="87" fillId="39" borderId="0" applyNumberFormat="0" applyBorder="0" applyAlignment="0" applyProtection="0"/>
    <xf numFmtId="0" fontId="48" fillId="40" borderId="35" applyNumberFormat="0" applyFont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93" fillId="0" borderId="39" applyNumberFormat="0" applyFill="0" applyAlignment="0" applyProtection="0"/>
    <xf numFmtId="0" fontId="80" fillId="38" borderId="0" applyNumberFormat="0" applyBorder="0" applyAlignment="0" applyProtection="0"/>
    <xf numFmtId="0" fontId="84" fillId="0" borderId="38" applyNumberFormat="0" applyFill="0" applyAlignment="0" applyProtection="0"/>
    <xf numFmtId="0" fontId="80" fillId="31" borderId="0" applyNumberFormat="0" applyBorder="0" applyAlignment="0" applyProtection="0"/>
    <xf numFmtId="0" fontId="87" fillId="39" borderId="0" applyNumberFormat="0" applyBorder="0" applyAlignment="0" applyProtection="0"/>
    <xf numFmtId="0" fontId="83" fillId="0" borderId="34" applyNumberFormat="0" applyFill="0" applyAlignment="0" applyProtection="0"/>
    <xf numFmtId="0" fontId="80" fillId="32" borderId="0" applyNumberFormat="0" applyBorder="0" applyAlignment="0" applyProtection="0"/>
    <xf numFmtId="0" fontId="80" fillId="27" borderId="0" applyNumberFormat="0" applyBorder="0" applyAlignment="0" applyProtection="0"/>
    <xf numFmtId="0" fontId="71" fillId="28" borderId="0" applyNumberFormat="0" applyBorder="0" applyAlignment="0" applyProtection="0"/>
    <xf numFmtId="0" fontId="71" fillId="21" borderId="0" applyNumberFormat="0" applyBorder="0" applyAlignment="0" applyProtection="0"/>
    <xf numFmtId="0" fontId="71" fillId="27" borderId="0" applyNumberFormat="0" applyBorder="0" applyAlignment="0" applyProtection="0"/>
    <xf numFmtId="0" fontId="71" fillId="24" borderId="0" applyNumberFormat="0" applyBorder="0" applyAlignment="0" applyProtection="0"/>
    <xf numFmtId="0" fontId="80" fillId="35" borderId="0" applyNumberFormat="0" applyBorder="0" applyAlignment="0" applyProtection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0" fontId="87" fillId="39" borderId="0" applyNumberFormat="0" applyBorder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93" fillId="0" borderId="39" applyNumberFormat="0" applyFill="0" applyAlignment="0" applyProtection="0"/>
    <xf numFmtId="0" fontId="48" fillId="0" borderId="0"/>
    <xf numFmtId="0" fontId="71" fillId="19" borderId="0" applyNumberFormat="0" applyBorder="0" applyAlignment="0" applyProtection="0"/>
    <xf numFmtId="0" fontId="71" fillId="20" borderId="0" applyNumberFormat="0" applyBorder="0" applyAlignment="0" applyProtection="0"/>
    <xf numFmtId="0" fontId="71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71" fillId="24" borderId="0" applyNumberFormat="0" applyBorder="0" applyAlignment="0" applyProtection="0"/>
    <xf numFmtId="0" fontId="71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71" fillId="22" borderId="0" applyNumberFormat="0" applyBorder="0" applyAlignment="0" applyProtection="0"/>
    <xf numFmtId="0" fontId="71" fillId="25" borderId="0" applyNumberFormat="0" applyBorder="0" applyAlignment="0" applyProtection="0"/>
    <xf numFmtId="0" fontId="71" fillId="28" borderId="0" applyNumberFormat="0" applyBorder="0" applyAlignment="0" applyProtection="0"/>
    <xf numFmtId="0" fontId="80" fillId="29" borderId="0" applyNumberFormat="0" applyBorder="0" applyAlignment="0" applyProtection="0"/>
    <xf numFmtId="0" fontId="80" fillId="26" borderId="0" applyNumberFormat="0" applyBorder="0" applyAlignment="0" applyProtection="0"/>
    <xf numFmtId="0" fontId="80" fillId="2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2" borderId="0" applyNumberFormat="0" applyBorder="0" applyAlignment="0" applyProtection="0"/>
    <xf numFmtId="0" fontId="81" fillId="33" borderId="32" applyNumberFormat="0" applyAlignment="0" applyProtection="0"/>
    <xf numFmtId="0" fontId="82" fillId="34" borderId="33" applyNumberFormat="0" applyAlignment="0" applyProtection="0"/>
    <xf numFmtId="0" fontId="83" fillId="0" borderId="34" applyNumberFormat="0" applyFill="0" applyAlignment="0" applyProtection="0"/>
    <xf numFmtId="0" fontId="84" fillId="0" borderId="0" applyNumberFormat="0" applyFill="0" applyBorder="0" applyAlignment="0" applyProtection="0"/>
    <xf numFmtId="0" fontId="80" fillId="35" borderId="0" applyNumberFormat="0" applyBorder="0" applyAlignment="0" applyProtection="0"/>
    <xf numFmtId="0" fontId="80" fillId="36" borderId="0" applyNumberFormat="0" applyBorder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1" borderId="0" applyNumberFormat="0" applyBorder="0" applyAlignment="0" applyProtection="0"/>
    <xf numFmtId="0" fontId="80" fillId="38" borderId="0" applyNumberFormat="0" applyBorder="0" applyAlignment="0" applyProtection="0"/>
    <xf numFmtId="0" fontId="85" fillId="24" borderId="32" applyNumberFormat="0" applyAlignment="0" applyProtection="0"/>
    <xf numFmtId="0" fontId="86" fillId="20" borderId="0" applyNumberFormat="0" applyBorder="0" applyAlignment="0" applyProtection="0"/>
    <xf numFmtId="0" fontId="87" fillId="39" borderId="0" applyNumberFormat="0" applyBorder="0" applyAlignment="0" applyProtection="0"/>
    <xf numFmtId="0" fontId="48" fillId="40" borderId="35" applyNumberFormat="0" applyFont="0" applyAlignment="0" applyProtection="0"/>
    <xf numFmtId="0" fontId="88" fillId="33" borderId="36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84" fillId="0" borderId="38" applyNumberFormat="0" applyFill="0" applyAlignment="0" applyProtection="0"/>
    <xf numFmtId="0" fontId="93" fillId="0" borderId="39" applyNumberFormat="0" applyFill="0" applyAlignment="0" applyProtection="0"/>
    <xf numFmtId="0" fontId="80" fillId="37" borderId="0" applyNumberFormat="0" applyBorder="0" applyAlignment="0" applyProtection="0"/>
    <xf numFmtId="0" fontId="80" fillId="30" borderId="0" applyNumberFormat="0" applyBorder="0" applyAlignment="0" applyProtection="0"/>
    <xf numFmtId="0" fontId="80" fillId="36" borderId="0" applyNumberFormat="0" applyBorder="0" applyAlignment="0" applyProtection="0"/>
    <xf numFmtId="0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0" fontId="48" fillId="0" borderId="0"/>
    <xf numFmtId="0" fontId="48" fillId="40" borderId="35" applyNumberFormat="0" applyFont="0" applyAlignment="0" applyProtection="0"/>
    <xf numFmtId="0" fontId="48" fillId="40" borderId="35" applyNumberFormat="0" applyFont="0" applyAlignment="0" applyProtection="0"/>
  </cellStyleXfs>
  <cellXfs count="405">
    <xf numFmtId="0" fontId="0" fillId="0" borderId="0" xfId="0"/>
    <xf numFmtId="0" fontId="10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/>
    </xf>
    <xf numFmtId="3" fontId="0" fillId="0" borderId="1" xfId="0" applyNumberFormat="1" applyBorder="1"/>
    <xf numFmtId="0" fontId="16" fillId="0" borderId="0" xfId="0" applyFont="1" applyAlignment="1">
      <alignment horizontal="left" vertical="top"/>
    </xf>
    <xf numFmtId="3" fontId="0" fillId="0" borderId="0" xfId="0" applyNumberFormat="1"/>
    <xf numFmtId="0" fontId="17" fillId="0" borderId="0" xfId="0" applyFont="1" applyAlignment="1">
      <alignment horizontal="center" vertical="center"/>
    </xf>
    <xf numFmtId="0" fontId="18" fillId="0" borderId="1" xfId="0" applyFont="1" applyBorder="1"/>
    <xf numFmtId="3" fontId="19" fillId="0" borderId="1" xfId="0" applyNumberFormat="1" applyFont="1" applyBorder="1" applyAlignment="1">
      <alignment horizontal="center"/>
    </xf>
    <xf numFmtId="3" fontId="20" fillId="0" borderId="0" xfId="0" applyNumberFormat="1" applyFont="1"/>
    <xf numFmtId="0" fontId="9" fillId="0" borderId="6" xfId="0" applyFont="1" applyBorder="1"/>
    <xf numFmtId="0" fontId="21" fillId="0" borderId="6" xfId="1" applyFont="1" applyBorder="1"/>
    <xf numFmtId="0" fontId="22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/>
    </xf>
    <xf numFmtId="0" fontId="15" fillId="0" borderId="0" xfId="0" applyFont="1"/>
    <xf numFmtId="43" fontId="21" fillId="0" borderId="0" xfId="8" applyFont="1" applyFill="1" applyBorder="1" applyAlignment="1">
      <alignment horizontal="center"/>
    </xf>
    <xf numFmtId="0" fontId="18" fillId="0" borderId="4" xfId="0" applyFont="1" applyBorder="1"/>
    <xf numFmtId="169" fontId="19" fillId="0" borderId="1" xfId="2" applyNumberFormat="1" applyFont="1" applyBorder="1" applyAlignment="1"/>
    <xf numFmtId="0" fontId="24" fillId="0" borderId="1" xfId="0" applyFont="1" applyBorder="1"/>
    <xf numFmtId="3" fontId="18" fillId="0" borderId="1" xfId="0" applyNumberFormat="1" applyFont="1" applyBorder="1"/>
    <xf numFmtId="0" fontId="23" fillId="0" borderId="1" xfId="0" applyFont="1" applyBorder="1" applyAlignment="1">
      <alignment horizontal="center"/>
    </xf>
    <xf numFmtId="169" fontId="25" fillId="0" borderId="1" xfId="2" applyNumberFormat="1" applyFont="1" applyBorder="1" applyAlignment="1"/>
    <xf numFmtId="0" fontId="13" fillId="0" borderId="4" xfId="0" applyFont="1" applyBorder="1" applyAlignment="1">
      <alignment vertical="center"/>
    </xf>
    <xf numFmtId="0" fontId="21" fillId="0" borderId="1" xfId="1" applyFont="1" applyBorder="1"/>
    <xf numFmtId="43" fontId="21" fillId="3" borderId="1" xfId="8" applyFont="1" applyFill="1" applyBorder="1" applyAlignment="1">
      <alignment horizontal="center"/>
    </xf>
    <xf numFmtId="3" fontId="26" fillId="0" borderId="9" xfId="0" applyNumberFormat="1" applyFont="1" applyBorder="1" applyAlignment="1">
      <alignment horizontal="center"/>
    </xf>
    <xf numFmtId="0" fontId="10" fillId="0" borderId="0" xfId="0" applyFont="1" applyAlignment="1">
      <alignment vertical="center"/>
    </xf>
    <xf numFmtId="3" fontId="13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3" fontId="26" fillId="0" borderId="1" xfId="0" applyNumberFormat="1" applyFont="1" applyBorder="1" applyAlignment="1">
      <alignment horizontal="center"/>
    </xf>
    <xf numFmtId="0" fontId="9" fillId="2" borderId="0" xfId="0" applyFont="1" applyFill="1" applyAlignment="1">
      <alignment vertical="center"/>
    </xf>
    <xf numFmtId="0" fontId="17" fillId="0" borderId="0" xfId="0" applyFont="1" applyAlignment="1">
      <alignment vertical="center"/>
    </xf>
    <xf numFmtId="0" fontId="23" fillId="0" borderId="6" xfId="0" applyFont="1" applyBorder="1" applyAlignment="1">
      <alignment horizontal="center"/>
    </xf>
    <xf numFmtId="41" fontId="0" fillId="0" borderId="0" xfId="0" applyNumberFormat="1"/>
    <xf numFmtId="0" fontId="14" fillId="0" borderId="0" xfId="0" applyFont="1" applyAlignment="1">
      <alignment vertical="center"/>
    </xf>
    <xf numFmtId="4" fontId="0" fillId="0" borderId="0" xfId="0" applyNumberFormat="1"/>
    <xf numFmtId="0" fontId="21" fillId="0" borderId="4" xfId="0" applyFont="1" applyBorder="1" applyAlignment="1">
      <alignment horizontal="left"/>
    </xf>
    <xf numFmtId="0" fontId="21" fillId="0" borderId="1" xfId="0" applyFont="1" applyBorder="1" applyAlignment="1">
      <alignment horizontal="left"/>
    </xf>
    <xf numFmtId="0" fontId="29" fillId="0" borderId="0" xfId="0" applyFont="1" applyAlignment="1">
      <alignment horizontal="center"/>
    </xf>
    <xf numFmtId="3" fontId="26" fillId="0" borderId="0" xfId="0" applyNumberFormat="1" applyFont="1" applyAlignment="1">
      <alignment horizontal="center"/>
    </xf>
    <xf numFmtId="0" fontId="19" fillId="2" borderId="0" xfId="0" applyFont="1" applyFill="1" applyAlignment="1">
      <alignment vertical="center"/>
    </xf>
    <xf numFmtId="0" fontId="20" fillId="0" borderId="0" xfId="0" applyFont="1"/>
    <xf numFmtId="0" fontId="31" fillId="0" borderId="1" xfId="0" applyFont="1" applyBorder="1"/>
    <xf numFmtId="0" fontId="18" fillId="0" borderId="1" xfId="0" applyFont="1" applyBorder="1" applyAlignment="1">
      <alignment horizontal="left"/>
    </xf>
    <xf numFmtId="0" fontId="9" fillId="0" borderId="1" xfId="0" applyFont="1" applyBorder="1"/>
    <xf numFmtId="0" fontId="10" fillId="0" borderId="0" xfId="0" applyFont="1"/>
    <xf numFmtId="0" fontId="19" fillId="0" borderId="0" xfId="0" applyFont="1"/>
    <xf numFmtId="0" fontId="20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2" fillId="0" borderId="1" xfId="0" applyFont="1" applyBorder="1" applyAlignment="1">
      <alignment horizontal="left" vertical="top" wrapText="1"/>
    </xf>
    <xf numFmtId="3" fontId="18" fillId="0" borderId="9" xfId="0" applyNumberFormat="1" applyFont="1" applyBorder="1" applyAlignment="1">
      <alignment horizontal="center"/>
    </xf>
    <xf numFmtId="3" fontId="33" fillId="0" borderId="9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0" fontId="19" fillId="0" borderId="0" xfId="0" applyFont="1" applyAlignment="1">
      <alignment vertical="center"/>
    </xf>
    <xf numFmtId="0" fontId="34" fillId="0" borderId="0" xfId="0" applyFont="1" applyAlignment="1">
      <alignment horizontal="left" vertical="center"/>
    </xf>
    <xf numFmtId="41" fontId="19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9" fillId="0" borderId="0" xfId="0" applyFont="1" applyAlignment="1">
      <alignment horizontal="justify" vertical="center"/>
    </xf>
    <xf numFmtId="39" fontId="10" fillId="0" borderId="0" xfId="0" applyNumberFormat="1" applyFont="1" applyAlignment="1">
      <alignment vertical="center"/>
    </xf>
    <xf numFmtId="39" fontId="19" fillId="0" borderId="0" xfId="0" applyNumberFormat="1" applyFont="1" applyAlignment="1">
      <alignment vertical="center"/>
    </xf>
    <xf numFmtId="0" fontId="19" fillId="0" borderId="0" xfId="0" applyFont="1" applyAlignment="1">
      <alignment vertical="center" wrapText="1"/>
    </xf>
    <xf numFmtId="41" fontId="19" fillId="0" borderId="0" xfId="0" applyNumberFormat="1" applyFont="1"/>
    <xf numFmtId="41" fontId="19" fillId="0" borderId="0" xfId="0" applyNumberFormat="1" applyFont="1" applyAlignment="1">
      <alignment horizontal="left" vertical="center" indent="5"/>
    </xf>
    <xf numFmtId="41" fontId="19" fillId="0" borderId="0" xfId="0" applyNumberFormat="1" applyFont="1" applyAlignment="1">
      <alignment horizontal="left" vertical="center"/>
    </xf>
    <xf numFmtId="0" fontId="10" fillId="0" borderId="0" xfId="0" applyFont="1" applyAlignment="1">
      <alignment horizontal="left" vertical="top"/>
    </xf>
    <xf numFmtId="0" fontId="19" fillId="0" borderId="0" xfId="0" applyFont="1" applyAlignment="1">
      <alignment wrapText="1"/>
    </xf>
    <xf numFmtId="41" fontId="19" fillId="0" borderId="10" xfId="0" applyNumberFormat="1" applyFont="1" applyBorder="1" applyAlignment="1">
      <alignment vertical="center"/>
    </xf>
    <xf numFmtId="41" fontId="10" fillId="0" borderId="0" xfId="0" applyNumberFormat="1" applyFont="1" applyAlignment="1">
      <alignment vertical="center"/>
    </xf>
    <xf numFmtId="41" fontId="19" fillId="0" borderId="10" xfId="0" applyNumberFormat="1" applyFont="1" applyBorder="1"/>
    <xf numFmtId="0" fontId="19" fillId="0" borderId="0" xfId="0" applyFont="1" applyAlignment="1">
      <alignment horizontal="justify" vertical="top"/>
    </xf>
    <xf numFmtId="0" fontId="19" fillId="0" borderId="0" xfId="0" applyFont="1" applyAlignment="1">
      <alignment horizontal="left" vertical="center"/>
    </xf>
    <xf numFmtId="41" fontId="10" fillId="0" borderId="11" xfId="0" applyNumberFormat="1" applyFont="1" applyBorder="1" applyAlignment="1">
      <alignment vertical="center"/>
    </xf>
    <xf numFmtId="41" fontId="35" fillId="0" borderId="0" xfId="0" applyNumberFormat="1" applyFont="1" applyAlignment="1">
      <alignment horizontal="left" vertical="center"/>
    </xf>
    <xf numFmtId="0" fontId="9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 indent="5"/>
    </xf>
    <xf numFmtId="170" fontId="19" fillId="0" borderId="0" xfId="0" applyNumberFormat="1" applyFont="1" applyAlignment="1">
      <alignment vertical="center"/>
    </xf>
    <xf numFmtId="43" fontId="19" fillId="0" borderId="0" xfId="2" applyFont="1" applyAlignment="1">
      <alignment vertical="center"/>
    </xf>
    <xf numFmtId="0" fontId="19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 indent="4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/>
    </xf>
    <xf numFmtId="41" fontId="35" fillId="0" borderId="0" xfId="0" applyNumberFormat="1" applyFont="1" applyAlignment="1">
      <alignment horizontal="left" vertical="center" indent="4"/>
    </xf>
    <xf numFmtId="0" fontId="10" fillId="0" borderId="0" xfId="0" applyFont="1" applyAlignment="1">
      <alignment horizontal="left" vertical="center" indent="4"/>
    </xf>
    <xf numFmtId="0" fontId="37" fillId="0" borderId="0" xfId="4" applyFont="1"/>
    <xf numFmtId="0" fontId="38" fillId="0" borderId="0" xfId="4" applyFont="1"/>
    <xf numFmtId="0" fontId="39" fillId="0" borderId="0" xfId="4" applyFont="1"/>
    <xf numFmtId="0" fontId="40" fillId="0" borderId="0" xfId="4" applyFont="1" applyAlignment="1">
      <alignment horizontal="center"/>
    </xf>
    <xf numFmtId="0" fontId="41" fillId="0" borderId="0" xfId="4" applyFont="1" applyAlignment="1">
      <alignment vertical="top" wrapText="1"/>
    </xf>
    <xf numFmtId="0" fontId="40" fillId="0" borderId="12" xfId="4" applyFont="1" applyBorder="1" applyAlignment="1">
      <alignment horizontal="center"/>
    </xf>
    <xf numFmtId="0" fontId="40" fillId="0" borderId="0" xfId="4" applyFont="1"/>
    <xf numFmtId="0" fontId="41" fillId="0" borderId="0" xfId="4" applyFont="1" applyAlignment="1">
      <alignment horizontal="right" vertical="top" wrapText="1"/>
    </xf>
    <xf numFmtId="0" fontId="41" fillId="0" borderId="0" xfId="4" applyFont="1"/>
    <xf numFmtId="3" fontId="41" fillId="0" borderId="0" xfId="4" applyNumberFormat="1" applyFont="1" applyAlignment="1">
      <alignment horizontal="right"/>
    </xf>
    <xf numFmtId="43" fontId="37" fillId="0" borderId="0" xfId="7" applyFont="1" applyFill="1"/>
    <xf numFmtId="169" fontId="41" fillId="0" borderId="0" xfId="9" applyNumberFormat="1" applyFont="1" applyFill="1" applyAlignment="1">
      <alignment horizontal="right" vertical="top" wrapText="1"/>
    </xf>
    <xf numFmtId="169" fontId="37" fillId="0" borderId="0" xfId="9" applyNumberFormat="1" applyFont="1" applyFill="1"/>
    <xf numFmtId="3" fontId="41" fillId="0" borderId="0" xfId="4" applyNumberFormat="1" applyFont="1" applyAlignment="1">
      <alignment horizontal="right" vertical="top" wrapText="1"/>
    </xf>
    <xf numFmtId="43" fontId="42" fillId="0" borderId="13" xfId="2" applyFont="1" applyFill="1" applyBorder="1" applyAlignment="1">
      <alignment vertical="top" wrapText="1"/>
    </xf>
    <xf numFmtId="3" fontId="37" fillId="0" borderId="14" xfId="4" applyNumberFormat="1" applyFont="1" applyBorder="1"/>
    <xf numFmtId="3" fontId="37" fillId="0" borderId="0" xfId="4" applyNumberFormat="1" applyFont="1"/>
    <xf numFmtId="3" fontId="41" fillId="0" borderId="0" xfId="14" applyNumberFormat="1" applyFont="1" applyAlignment="1">
      <alignment horizontal="right" vertical="center"/>
    </xf>
    <xf numFmtId="169" fontId="37" fillId="0" borderId="0" xfId="7" applyNumberFormat="1" applyFont="1" applyFill="1"/>
    <xf numFmtId="3" fontId="37" fillId="0" borderId="15" xfId="4" applyNumberFormat="1" applyFont="1" applyBorder="1"/>
    <xf numFmtId="3" fontId="39" fillId="0" borderId="11" xfId="4" applyNumberFormat="1" applyFont="1" applyBorder="1"/>
    <xf numFmtId="0" fontId="40" fillId="0" borderId="0" xfId="4" applyFont="1" applyAlignment="1">
      <alignment horizontal="right" vertical="top" wrapText="1"/>
    </xf>
    <xf numFmtId="43" fontId="38" fillId="0" borderId="0" xfId="7" applyFont="1"/>
    <xf numFmtId="43" fontId="38" fillId="0" borderId="0" xfId="4" applyNumberFormat="1" applyFont="1"/>
    <xf numFmtId="0" fontId="43" fillId="0" borderId="0" xfId="4" applyFont="1"/>
    <xf numFmtId="43" fontId="41" fillId="0" borderId="0" xfId="2" applyFont="1" applyFill="1"/>
    <xf numFmtId="43" fontId="38" fillId="0" borderId="0" xfId="2" applyFont="1" applyFill="1"/>
    <xf numFmtId="43" fontId="38" fillId="0" borderId="0" xfId="2" applyFont="1"/>
    <xf numFmtId="0" fontId="40" fillId="0" borderId="0" xfId="4" applyFont="1" applyAlignment="1">
      <alignment horizontal="center" vertical="top" wrapText="1"/>
    </xf>
    <xf numFmtId="0" fontId="40" fillId="0" borderId="12" xfId="4" applyFont="1" applyBorder="1" applyAlignment="1">
      <alignment horizontal="center" vertical="top"/>
    </xf>
    <xf numFmtId="169" fontId="37" fillId="0" borderId="0" xfId="4" applyNumberFormat="1" applyFont="1"/>
    <xf numFmtId="166" fontId="42" fillId="0" borderId="0" xfId="14" applyNumberFormat="1" applyFont="1"/>
    <xf numFmtId="43" fontId="42" fillId="0" borderId="0" xfId="7" applyFont="1" applyFill="1" applyBorder="1"/>
    <xf numFmtId="43" fontId="37" fillId="0" borderId="0" xfId="4" applyNumberFormat="1" applyFont="1"/>
    <xf numFmtId="166" fontId="42" fillId="0" borderId="0" xfId="7" applyNumberFormat="1" applyFont="1" applyFill="1" applyBorder="1"/>
    <xf numFmtId="165" fontId="38" fillId="0" borderId="0" xfId="4" applyNumberFormat="1" applyFont="1"/>
    <xf numFmtId="49" fontId="0" fillId="0" borderId="0" xfId="0" applyNumberFormat="1" applyAlignment="1">
      <alignment vertical="center"/>
    </xf>
    <xf numFmtId="49" fontId="0" fillId="2" borderId="0" xfId="0" applyNumberFormat="1" applyFill="1" applyAlignment="1">
      <alignment vertical="center"/>
    </xf>
    <xf numFmtId="0" fontId="34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justify" vertical="center"/>
    </xf>
    <xf numFmtId="39" fontId="19" fillId="2" borderId="0" xfId="0" applyNumberFormat="1" applyFont="1" applyFill="1" applyAlignment="1">
      <alignment vertical="center"/>
    </xf>
    <xf numFmtId="41" fontId="19" fillId="2" borderId="0" xfId="0" applyNumberFormat="1" applyFont="1" applyFill="1" applyAlignment="1">
      <alignment vertical="center"/>
    </xf>
    <xf numFmtId="41" fontId="19" fillId="2" borderId="0" xfId="0" applyNumberFormat="1" applyFont="1" applyFill="1" applyAlignment="1">
      <alignment horizontal="left" vertical="center"/>
    </xf>
    <xf numFmtId="41" fontId="19" fillId="2" borderId="10" xfId="0" applyNumberFormat="1" applyFont="1" applyFill="1" applyBorder="1" applyAlignment="1">
      <alignment vertical="center"/>
    </xf>
    <xf numFmtId="41" fontId="10" fillId="2" borderId="10" xfId="0" applyNumberFormat="1" applyFont="1" applyFill="1" applyBorder="1" applyAlignment="1">
      <alignment vertical="center"/>
    </xf>
    <xf numFmtId="0" fontId="19" fillId="2" borderId="0" xfId="0" applyFont="1" applyFill="1" applyAlignment="1">
      <alignment horizontal="left" vertical="center"/>
    </xf>
    <xf numFmtId="41" fontId="10" fillId="2" borderId="11" xfId="0" applyNumberFormat="1" applyFont="1" applyFill="1" applyBorder="1" applyAlignment="1">
      <alignment vertical="center"/>
    </xf>
    <xf numFmtId="41" fontId="35" fillId="2" borderId="0" xfId="0" applyNumberFormat="1" applyFont="1" applyFill="1" applyAlignment="1">
      <alignment horizontal="left" vertical="center"/>
    </xf>
    <xf numFmtId="0" fontId="20" fillId="0" borderId="0" xfId="0" applyFont="1" applyAlignment="1">
      <alignment horizontal="left"/>
    </xf>
    <xf numFmtId="0" fontId="0" fillId="0" borderId="10" xfId="0" applyBorder="1" applyAlignment="1">
      <alignment vertical="center"/>
    </xf>
    <xf numFmtId="43" fontId="30" fillId="0" borderId="0" xfId="2" applyFont="1" applyFill="1" applyBorder="1"/>
    <xf numFmtId="37" fontId="19" fillId="0" borderId="0" xfId="0" applyNumberFormat="1" applyFont="1" applyAlignment="1">
      <alignment vertical="center"/>
    </xf>
    <xf numFmtId="37" fontId="0" fillId="0" borderId="0" xfId="0" applyNumberFormat="1" applyAlignment="1">
      <alignment vertical="center"/>
    </xf>
    <xf numFmtId="1" fontId="26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19" fillId="2" borderId="0" xfId="0" applyFont="1" applyFill="1"/>
    <xf numFmtId="41" fontId="19" fillId="2" borderId="0" xfId="0" applyNumberFormat="1" applyFont="1" applyFill="1"/>
    <xf numFmtId="4" fontId="19" fillId="0" borderId="0" xfId="0" applyNumberFormat="1" applyFont="1" applyAlignment="1">
      <alignment vertical="center"/>
    </xf>
    <xf numFmtId="41" fontId="19" fillId="2" borderId="10" xfId="0" applyNumberFormat="1" applyFont="1" applyFill="1" applyBorder="1"/>
    <xf numFmtId="41" fontId="10" fillId="2" borderId="0" xfId="0" applyNumberFormat="1" applyFont="1" applyFill="1" applyAlignment="1">
      <alignment vertical="center"/>
    </xf>
    <xf numFmtId="0" fontId="44" fillId="0" borderId="0" xfId="0" applyFont="1" applyAlignment="1">
      <alignment vertical="center"/>
    </xf>
    <xf numFmtId="0" fontId="10" fillId="2" borderId="0" xfId="0" applyFont="1" applyFill="1" applyAlignment="1">
      <alignment horizontal="left" vertical="top"/>
    </xf>
    <xf numFmtId="43" fontId="19" fillId="0" borderId="0" xfId="0" applyNumberFormat="1" applyFont="1" applyAlignment="1">
      <alignment vertical="center"/>
    </xf>
    <xf numFmtId="4" fontId="0" fillId="0" borderId="0" xfId="0" applyNumberFormat="1" applyAlignment="1">
      <alignment vertical="center"/>
    </xf>
    <xf numFmtId="43" fontId="0" fillId="0" borderId="0" xfId="2" applyFont="1" applyAlignment="1">
      <alignment vertical="center"/>
    </xf>
    <xf numFmtId="0" fontId="46" fillId="0" borderId="16" xfId="14" applyFont="1" applyBorder="1" applyAlignment="1">
      <alignment vertical="top" wrapText="1" readingOrder="1"/>
    </xf>
    <xf numFmtId="0" fontId="46" fillId="0" borderId="16" xfId="0" applyFont="1" applyBorder="1" applyAlignment="1">
      <alignment vertical="top" wrapText="1" readingOrder="1"/>
    </xf>
    <xf numFmtId="0" fontId="46" fillId="0" borderId="17" xfId="14" applyFont="1" applyBorder="1" applyAlignment="1">
      <alignment vertical="top" wrapText="1" readingOrder="1"/>
    </xf>
    <xf numFmtId="43" fontId="51" fillId="0" borderId="16" xfId="2" applyFont="1" applyFill="1" applyBorder="1" applyAlignment="1">
      <alignment vertical="top" wrapText="1" readingOrder="1"/>
    </xf>
    <xf numFmtId="43" fontId="51" fillId="0" borderId="16" xfId="2" applyFont="1" applyFill="1" applyBorder="1" applyAlignment="1">
      <alignment horizontal="right" vertical="top" wrapText="1" readingOrder="1"/>
    </xf>
    <xf numFmtId="43" fontId="52" fillId="0" borderId="0" xfId="2" applyFont="1" applyFill="1" applyBorder="1"/>
    <xf numFmtId="0" fontId="9" fillId="0" borderId="2" xfId="0" applyFont="1" applyBorder="1" applyAlignment="1">
      <alignment horizontal="center" vertical="center" wrapText="1"/>
    </xf>
    <xf numFmtId="43" fontId="54" fillId="0" borderId="0" xfId="2" applyFont="1" applyFill="1" applyBorder="1"/>
    <xf numFmtId="43" fontId="56" fillId="0" borderId="0" xfId="2" applyFont="1" applyFill="1"/>
    <xf numFmtId="43" fontId="38" fillId="6" borderId="0" xfId="4" applyNumberFormat="1" applyFont="1" applyFill="1"/>
    <xf numFmtId="0" fontId="60" fillId="0" borderId="4" xfId="0" applyFont="1" applyBorder="1"/>
    <xf numFmtId="0" fontId="60" fillId="0" borderId="1" xfId="0" applyFont="1" applyBorder="1"/>
    <xf numFmtId="0" fontId="61" fillId="0" borderId="1" xfId="0" applyFont="1" applyBorder="1"/>
    <xf numFmtId="0" fontId="62" fillId="0" borderId="1" xfId="18" applyFont="1" applyBorder="1" applyAlignment="1">
      <alignment vertical="top" wrapText="1" readingOrder="1"/>
    </xf>
    <xf numFmtId="0" fontId="39" fillId="2" borderId="0" xfId="0" applyFont="1" applyFill="1" applyAlignment="1">
      <alignment vertical="center"/>
    </xf>
    <xf numFmtId="0" fontId="58" fillId="0" borderId="0" xfId="0" applyFont="1" applyAlignment="1">
      <alignment vertical="center"/>
    </xf>
    <xf numFmtId="0" fontId="51" fillId="0" borderId="16" xfId="18" applyFont="1" applyBorder="1" applyAlignment="1">
      <alignment vertical="top" wrapText="1" readingOrder="1"/>
    </xf>
    <xf numFmtId="0" fontId="55" fillId="5" borderId="16" xfId="18" applyFont="1" applyFill="1" applyBorder="1" applyAlignment="1">
      <alignment vertical="top" wrapText="1" readingOrder="1"/>
    </xf>
    <xf numFmtId="43" fontId="38" fillId="7" borderId="0" xfId="4" applyNumberFormat="1" applyFont="1" applyFill="1"/>
    <xf numFmtId="0" fontId="9" fillId="0" borderId="2" xfId="0" applyFont="1" applyBorder="1" applyAlignment="1">
      <alignment horizontal="center" vertical="center"/>
    </xf>
    <xf numFmtId="0" fontId="19" fillId="0" borderId="10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0" fontId="9" fillId="0" borderId="2" xfId="0" applyFont="1" applyBorder="1"/>
    <xf numFmtId="0" fontId="54" fillId="0" borderId="0" xfId="18" applyFont="1"/>
    <xf numFmtId="165" fontId="51" fillId="0" borderId="16" xfId="19" applyFont="1" applyFill="1" applyBorder="1" applyAlignment="1">
      <alignment vertical="top" wrapText="1" readingOrder="1"/>
    </xf>
    <xf numFmtId="165" fontId="51" fillId="0" borderId="16" xfId="19" applyFont="1" applyFill="1" applyBorder="1" applyAlignment="1">
      <alignment horizontal="right" vertical="top" wrapText="1" readingOrder="1"/>
    </xf>
    <xf numFmtId="165" fontId="55" fillId="5" borderId="16" xfId="19" applyFont="1" applyFill="1" applyBorder="1" applyAlignment="1">
      <alignment horizontal="right" vertical="top" wrapText="1" readingOrder="1"/>
    </xf>
    <xf numFmtId="0" fontId="45" fillId="4" borderId="18" xfId="14" applyFont="1" applyFill="1" applyBorder="1" applyAlignment="1">
      <alignment horizontal="center" vertical="top" readingOrder="1"/>
    </xf>
    <xf numFmtId="165" fontId="51" fillId="0" borderId="19" xfId="19" applyFont="1" applyFill="1" applyBorder="1" applyAlignment="1">
      <alignment horizontal="right" vertical="top" wrapText="1" readingOrder="1"/>
    </xf>
    <xf numFmtId="0" fontId="59" fillId="4" borderId="18" xfId="18" applyFont="1" applyFill="1" applyBorder="1" applyAlignment="1">
      <alignment horizontal="center" vertical="top" wrapText="1" readingOrder="1"/>
    </xf>
    <xf numFmtId="165" fontId="51" fillId="0" borderId="19" xfId="19" applyFont="1" applyFill="1" applyBorder="1" applyAlignment="1">
      <alignment vertical="top" wrapText="1" readingOrder="1"/>
    </xf>
    <xf numFmtId="0" fontId="51" fillId="0" borderId="19" xfId="18" applyFont="1" applyBorder="1" applyAlignment="1">
      <alignment vertical="top" wrapText="1" readingOrder="1"/>
    </xf>
    <xf numFmtId="165" fontId="54" fillId="0" borderId="0" xfId="18" applyNumberFormat="1" applyFont="1"/>
    <xf numFmtId="43" fontId="52" fillId="6" borderId="0" xfId="2" applyFont="1" applyFill="1" applyBorder="1"/>
    <xf numFmtId="165" fontId="63" fillId="0" borderId="16" xfId="19" applyFont="1" applyFill="1" applyBorder="1" applyAlignment="1">
      <alignment vertical="top" wrapText="1" readingOrder="1"/>
    </xf>
    <xf numFmtId="43" fontId="45" fillId="4" borderId="18" xfId="2" applyFont="1" applyFill="1" applyBorder="1" applyAlignment="1">
      <alignment horizontal="center" vertical="top" wrapText="1" readingOrder="1"/>
    </xf>
    <xf numFmtId="43" fontId="63" fillId="6" borderId="0" xfId="2" applyFont="1" applyFill="1" applyBorder="1"/>
    <xf numFmtId="43" fontId="52" fillId="9" borderId="0" xfId="2" applyFont="1" applyFill="1" applyBorder="1"/>
    <xf numFmtId="43" fontId="52" fillId="7" borderId="0" xfId="2" applyFont="1" applyFill="1" applyBorder="1"/>
    <xf numFmtId="43" fontId="52" fillId="10" borderId="0" xfId="2" applyFont="1" applyFill="1" applyBorder="1"/>
    <xf numFmtId="43" fontId="52" fillId="11" borderId="0" xfId="2" applyFont="1" applyFill="1" applyBorder="1"/>
    <xf numFmtId="43" fontId="52" fillId="12" borderId="0" xfId="2" applyFont="1" applyFill="1" applyBorder="1"/>
    <xf numFmtId="43" fontId="54" fillId="0" borderId="0" xfId="18" applyNumberFormat="1" applyFont="1"/>
    <xf numFmtId="43" fontId="52" fillId="8" borderId="0" xfId="2" applyFont="1" applyFill="1" applyBorder="1"/>
    <xf numFmtId="43" fontId="52" fillId="13" borderId="0" xfId="2" applyFont="1" applyFill="1" applyBorder="1"/>
    <xf numFmtId="4" fontId="19" fillId="0" borderId="1" xfId="0" applyNumberFormat="1" applyFont="1" applyBorder="1" applyAlignment="1">
      <alignment horizontal="center"/>
    </xf>
    <xf numFmtId="43" fontId="19" fillId="2" borderId="0" xfId="0" applyNumberFormat="1" applyFont="1" applyFill="1" applyAlignment="1">
      <alignment vertical="center"/>
    </xf>
    <xf numFmtId="43" fontId="19" fillId="2" borderId="0" xfId="0" applyNumberFormat="1" applyFont="1" applyFill="1"/>
    <xf numFmtId="43" fontId="10" fillId="2" borderId="10" xfId="0" applyNumberFormat="1" applyFont="1" applyFill="1" applyBorder="1" applyAlignment="1">
      <alignment vertical="center"/>
    </xf>
    <xf numFmtId="43" fontId="10" fillId="2" borderId="0" xfId="0" applyNumberFormat="1" applyFont="1" applyFill="1" applyAlignment="1">
      <alignment vertical="center"/>
    </xf>
    <xf numFmtId="43" fontId="10" fillId="2" borderId="11" xfId="0" applyNumberFormat="1" applyFont="1" applyFill="1" applyBorder="1" applyAlignment="1">
      <alignment vertical="center"/>
    </xf>
    <xf numFmtId="43" fontId="19" fillId="2" borderId="0" xfId="0" applyNumberFormat="1" applyFont="1" applyFill="1" applyAlignment="1">
      <alignment horizontal="left" vertical="center"/>
    </xf>
    <xf numFmtId="4" fontId="19" fillId="2" borderId="0" xfId="2" applyNumberFormat="1" applyFont="1" applyFill="1" applyBorder="1" applyAlignment="1">
      <alignment vertical="center"/>
    </xf>
    <xf numFmtId="43" fontId="10" fillId="2" borderId="10" xfId="2" applyFont="1" applyFill="1" applyBorder="1" applyAlignment="1">
      <alignment vertical="center"/>
    </xf>
    <xf numFmtId="0" fontId="19" fillId="6" borderId="0" xfId="0" applyFont="1" applyFill="1" applyAlignment="1">
      <alignment vertical="center" wrapText="1"/>
    </xf>
    <xf numFmtId="4" fontId="21" fillId="0" borderId="1" xfId="0" applyNumberFormat="1" applyFont="1" applyBorder="1" applyAlignment="1">
      <alignment horizontal="center"/>
    </xf>
    <xf numFmtId="0" fontId="59" fillId="4" borderId="20" xfId="18" applyFont="1" applyFill="1" applyBorder="1" applyAlignment="1">
      <alignment horizontal="center" vertical="top" wrapText="1" readingOrder="1"/>
    </xf>
    <xf numFmtId="0" fontId="45" fillId="4" borderId="0" xfId="14" applyFont="1" applyFill="1" applyAlignment="1">
      <alignment horizontal="center" vertical="top" readingOrder="1"/>
    </xf>
    <xf numFmtId="0" fontId="30" fillId="0" borderId="0" xfId="18" applyFont="1"/>
    <xf numFmtId="165" fontId="0" fillId="0" borderId="0" xfId="0" applyNumberFormat="1"/>
    <xf numFmtId="0" fontId="18" fillId="0" borderId="4" xfId="0" applyFont="1" applyBorder="1" applyAlignment="1">
      <alignment horizontal="justify" vertical="center"/>
    </xf>
    <xf numFmtId="0" fontId="18" fillId="0" borderId="1" xfId="0" applyFont="1" applyBorder="1" applyAlignment="1">
      <alignment horizontal="justify" vertical="center"/>
    </xf>
    <xf numFmtId="0" fontId="67" fillId="0" borderId="0" xfId="0" applyFont="1"/>
    <xf numFmtId="43" fontId="10" fillId="2" borderId="0" xfId="2" applyFont="1" applyFill="1" applyBorder="1" applyAlignment="1">
      <alignment vertical="center"/>
    </xf>
    <xf numFmtId="4" fontId="23" fillId="0" borderId="1" xfId="0" applyNumberFormat="1" applyFont="1" applyBorder="1" applyAlignment="1">
      <alignment horizontal="center"/>
    </xf>
    <xf numFmtId="4" fontId="23" fillId="3" borderId="21" xfId="8" applyNumberFormat="1" applyFont="1" applyFill="1" applyBorder="1" applyAlignment="1">
      <alignment horizontal="center" vertical="center"/>
    </xf>
    <xf numFmtId="0" fontId="8" fillId="0" borderId="0" xfId="0" applyFont="1"/>
    <xf numFmtId="43" fontId="19" fillId="0" borderId="10" xfId="0" applyNumberFormat="1" applyFont="1" applyBorder="1" applyAlignment="1">
      <alignment vertical="center"/>
    </xf>
    <xf numFmtId="0" fontId="68" fillId="0" borderId="0" xfId="0" applyFont="1"/>
    <xf numFmtId="4" fontId="69" fillId="0" borderId="0" xfId="0" applyNumberFormat="1" applyFont="1"/>
    <xf numFmtId="0" fontId="69" fillId="0" borderId="0" xfId="0" applyFont="1"/>
    <xf numFmtId="4" fontId="10" fillId="0" borderId="1" xfId="0" applyNumberFormat="1" applyFont="1" applyBorder="1" applyAlignment="1">
      <alignment horizontal="center"/>
    </xf>
    <xf numFmtId="165" fontId="23" fillId="0" borderId="1" xfId="0" applyNumberFormat="1" applyFont="1" applyBorder="1" applyAlignment="1">
      <alignment horizontal="center"/>
    </xf>
    <xf numFmtId="43" fontId="0" fillId="0" borderId="0" xfId="0" applyNumberFormat="1"/>
    <xf numFmtId="4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5" fontId="30" fillId="0" borderId="0" xfId="2" applyNumberFormat="1" applyFont="1" applyFill="1" applyBorder="1"/>
    <xf numFmtId="165" fontId="19" fillId="0" borderId="0" xfId="2" applyNumberFormat="1" applyFont="1" applyFill="1" applyBorder="1" applyAlignment="1">
      <alignment vertical="center"/>
    </xf>
    <xf numFmtId="165" fontId="19" fillId="0" borderId="0" xfId="0" applyNumberFormat="1" applyFont="1" applyAlignment="1">
      <alignment vertical="center"/>
    </xf>
    <xf numFmtId="165" fontId="15" fillId="0" borderId="0" xfId="0" applyNumberFormat="1" applyFont="1"/>
    <xf numFmtId="0" fontId="73" fillId="0" borderId="0" xfId="0" applyFont="1"/>
    <xf numFmtId="43" fontId="19" fillId="0" borderId="0" xfId="0" applyNumberFormat="1" applyFont="1"/>
    <xf numFmtId="43" fontId="19" fillId="0" borderId="0" xfId="2" applyFont="1" applyFill="1" applyBorder="1" applyAlignment="1">
      <alignment vertical="center"/>
    </xf>
    <xf numFmtId="43" fontId="19" fillId="0" borderId="10" xfId="2" applyFont="1" applyFill="1" applyBorder="1" applyAlignment="1">
      <alignment vertical="center"/>
    </xf>
    <xf numFmtId="43" fontId="19" fillId="0" borderId="10" xfId="0" applyNumberFormat="1" applyFont="1" applyBorder="1"/>
    <xf numFmtId="43" fontId="18" fillId="0" borderId="1" xfId="0" applyNumberFormat="1" applyFont="1" applyBorder="1" applyAlignment="1">
      <alignment horizontal="right"/>
    </xf>
    <xf numFmtId="4" fontId="18" fillId="0" borderId="1" xfId="0" applyNumberFormat="1" applyFont="1" applyBorder="1" applyAlignment="1">
      <alignment horizontal="right"/>
    </xf>
    <xf numFmtId="0" fontId="24" fillId="0" borderId="0" xfId="0" applyFont="1" applyAlignment="1">
      <alignment vertical="center"/>
    </xf>
    <xf numFmtId="43" fontId="73" fillId="0" borderId="0" xfId="0" applyNumberFormat="1" applyFont="1"/>
    <xf numFmtId="4" fontId="14" fillId="0" borderId="1" xfId="2" applyNumberFormat="1" applyFont="1" applyFill="1" applyBorder="1" applyAlignment="1">
      <alignment horizontal="center"/>
    </xf>
    <xf numFmtId="43" fontId="21" fillId="0" borderId="1" xfId="0" applyNumberFormat="1" applyFont="1" applyBorder="1" applyAlignment="1">
      <alignment horizontal="center"/>
    </xf>
    <xf numFmtId="43" fontId="10" fillId="0" borderId="10" xfId="0" applyNumberFormat="1" applyFont="1" applyBorder="1" applyAlignment="1">
      <alignment vertical="center"/>
    </xf>
    <xf numFmtId="43" fontId="10" fillId="0" borderId="0" xfId="0" applyNumberFormat="1" applyFont="1" applyAlignment="1">
      <alignment vertical="center"/>
    </xf>
    <xf numFmtId="4" fontId="19" fillId="0" borderId="0" xfId="2" applyNumberFormat="1" applyFont="1" applyFill="1" applyBorder="1" applyAlignment="1">
      <alignment vertical="center"/>
    </xf>
    <xf numFmtId="43" fontId="10" fillId="0" borderId="10" xfId="2" applyFont="1" applyFill="1" applyBorder="1" applyAlignment="1">
      <alignment vertical="center"/>
    </xf>
    <xf numFmtId="0" fontId="27" fillId="0" borderId="22" xfId="0" applyFont="1" applyBorder="1" applyAlignment="1">
      <alignment vertical="center"/>
    </xf>
    <xf numFmtId="0" fontId="28" fillId="0" borderId="24" xfId="0" applyFont="1" applyBorder="1" applyAlignment="1">
      <alignment vertical="center"/>
    </xf>
    <xf numFmtId="0" fontId="28" fillId="0" borderId="26" xfId="0" applyFont="1" applyBorder="1" applyAlignment="1">
      <alignment vertical="center"/>
    </xf>
    <xf numFmtId="0" fontId="28" fillId="0" borderId="28" xfId="0" applyFont="1" applyBorder="1" applyAlignment="1">
      <alignment vertical="center"/>
    </xf>
    <xf numFmtId="165" fontId="23" fillId="0" borderId="30" xfId="0" applyNumberFormat="1" applyFont="1" applyBorder="1" applyAlignment="1">
      <alignment horizontal="center" vertical="center"/>
    </xf>
    <xf numFmtId="43" fontId="52" fillId="0" borderId="0" xfId="2" applyFont="1" applyFill="1" applyBorder="1" applyAlignment="1">
      <alignment vertical="top" wrapText="1" readingOrder="1"/>
    </xf>
    <xf numFmtId="165" fontId="30" fillId="0" borderId="0" xfId="18" applyNumberFormat="1" applyFont="1"/>
    <xf numFmtId="4" fontId="13" fillId="0" borderId="1" xfId="2" applyNumberFormat="1" applyFont="1" applyFill="1" applyBorder="1" applyAlignment="1">
      <alignment horizontal="center"/>
    </xf>
    <xf numFmtId="4" fontId="21" fillId="0" borderId="1" xfId="2" applyNumberFormat="1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vertical="center"/>
    </xf>
    <xf numFmtId="43" fontId="52" fillId="0" borderId="40" xfId="2" applyFont="1" applyFill="1" applyBorder="1"/>
    <xf numFmtId="43" fontId="45" fillId="4" borderId="41" xfId="2" applyFont="1" applyFill="1" applyBorder="1" applyAlignment="1">
      <alignment horizontal="center" vertical="top" wrapText="1" readingOrder="1"/>
    </xf>
    <xf numFmtId="0" fontId="59" fillId="4" borderId="42" xfId="18" applyFont="1" applyFill="1" applyBorder="1" applyAlignment="1">
      <alignment vertical="top" wrapText="1" readingOrder="1"/>
    </xf>
    <xf numFmtId="0" fontId="59" fillId="4" borderId="42" xfId="18" applyFont="1" applyFill="1" applyBorder="1" applyAlignment="1">
      <alignment horizontal="center" vertical="top" wrapText="1" readingOrder="1"/>
    </xf>
    <xf numFmtId="0" fontId="51" fillId="0" borderId="40" xfId="18" applyFont="1" applyBorder="1" applyAlignment="1">
      <alignment vertical="top" wrapText="1" readingOrder="1"/>
    </xf>
    <xf numFmtId="43" fontId="51" fillId="0" borderId="40" xfId="2" applyFont="1" applyFill="1" applyBorder="1" applyAlignment="1">
      <alignment vertical="top" wrapText="1" readingOrder="1"/>
    </xf>
    <xf numFmtId="43" fontId="51" fillId="0" borderId="40" xfId="2" applyFont="1" applyFill="1" applyBorder="1" applyAlignment="1">
      <alignment horizontal="right" vertical="top" wrapText="1" readingOrder="1"/>
    </xf>
    <xf numFmtId="0" fontId="46" fillId="0" borderId="40" xfId="14" applyFont="1" applyBorder="1" applyAlignment="1">
      <alignment vertical="top" wrapText="1" readingOrder="1"/>
    </xf>
    <xf numFmtId="43" fontId="52" fillId="0" borderId="40" xfId="2" applyFont="1" applyFill="1" applyBorder="1" applyAlignment="1">
      <alignment horizontal="right" vertical="top" wrapText="1" readingOrder="1"/>
    </xf>
    <xf numFmtId="0" fontId="64" fillId="0" borderId="40" xfId="14" applyFont="1" applyBorder="1" applyAlignment="1">
      <alignment vertical="top" wrapText="1" readingOrder="1"/>
    </xf>
    <xf numFmtId="43" fontId="52" fillId="0" borderId="40" xfId="2" applyFont="1" applyFill="1" applyBorder="1" applyAlignment="1">
      <alignment vertical="top" wrapText="1" readingOrder="1"/>
    </xf>
    <xf numFmtId="171" fontId="51" fillId="0" borderId="40" xfId="18" applyNumberFormat="1" applyFont="1" applyBorder="1" applyAlignment="1">
      <alignment vertical="top" wrapText="1" readingOrder="1"/>
    </xf>
    <xf numFmtId="0" fontId="52" fillId="0" borderId="40" xfId="18" applyFont="1" applyBorder="1" applyAlignment="1">
      <alignment vertical="top" wrapText="1" readingOrder="1"/>
    </xf>
    <xf numFmtId="0" fontId="17" fillId="0" borderId="22" xfId="0" applyFont="1" applyBorder="1" applyAlignment="1">
      <alignment horizontal="left"/>
    </xf>
    <xf numFmtId="0" fontId="17" fillId="0" borderId="30" xfId="0" applyFont="1" applyBorder="1" applyAlignment="1">
      <alignment horizontal="center" vertical="center"/>
    </xf>
    <xf numFmtId="0" fontId="11" fillId="0" borderId="43" xfId="0" applyFont="1" applyBorder="1" applyAlignment="1">
      <alignment horizontal="left" vertical="top"/>
    </xf>
    <xf numFmtId="0" fontId="12" fillId="0" borderId="44" xfId="0" applyFont="1" applyBorder="1" applyAlignment="1">
      <alignment horizontal="left" vertical="top"/>
    </xf>
    <xf numFmtId="0" fontId="13" fillId="0" borderId="44" xfId="0" applyFont="1" applyBorder="1" applyAlignment="1">
      <alignment horizontal="left" vertical="top"/>
    </xf>
    <xf numFmtId="165" fontId="0" fillId="0" borderId="45" xfId="0" applyNumberFormat="1" applyBorder="1"/>
    <xf numFmtId="0" fontId="11" fillId="0" borderId="44" xfId="0" applyFont="1" applyBorder="1" applyAlignment="1">
      <alignment horizontal="left" vertical="top"/>
    </xf>
    <xf numFmtId="43" fontId="48" fillId="0" borderId="45" xfId="24" applyNumberFormat="1" applyFont="1" applyFill="1" applyBorder="1" applyAlignment="1">
      <alignment horizontal="left" vertical="center"/>
    </xf>
    <xf numFmtId="0" fontId="13" fillId="0" borderId="46" xfId="0" applyFont="1" applyBorder="1" applyAlignment="1">
      <alignment horizontal="left" vertical="top"/>
    </xf>
    <xf numFmtId="165" fontId="0" fillId="0" borderId="47" xfId="0" applyNumberFormat="1" applyBorder="1"/>
    <xf numFmtId="0" fontId="14" fillId="0" borderId="22" xfId="0" applyFont="1" applyBorder="1" applyAlignment="1">
      <alignment horizontal="left" vertical="top"/>
    </xf>
    <xf numFmtId="165" fontId="15" fillId="0" borderId="30" xfId="0" applyNumberFormat="1" applyFont="1" applyBorder="1"/>
    <xf numFmtId="0" fontId="4" fillId="0" borderId="0" xfId="0" applyFont="1"/>
    <xf numFmtId="0" fontId="75" fillId="0" borderId="0" xfId="0" applyFont="1"/>
    <xf numFmtId="0" fontId="3" fillId="0" borderId="0" xfId="0" applyFont="1"/>
    <xf numFmtId="0" fontId="75" fillId="0" borderId="0" xfId="0" applyFont="1" applyAlignment="1">
      <alignment horizontal="left"/>
    </xf>
    <xf numFmtId="0" fontId="94" fillId="0" borderId="0" xfId="0" applyFont="1" applyAlignment="1">
      <alignment horizontal="right"/>
    </xf>
    <xf numFmtId="0" fontId="95" fillId="0" borderId="0" xfId="0" applyFont="1"/>
    <xf numFmtId="0" fontId="95" fillId="0" borderId="0" xfId="0" applyFont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43" fontId="30" fillId="0" borderId="0" xfId="18" applyNumberFormat="1" applyFont="1"/>
    <xf numFmtId="0" fontId="55" fillId="0" borderId="0" xfId="18" applyFont="1" applyAlignment="1">
      <alignment vertical="top" wrapText="1" readingOrder="1"/>
    </xf>
    <xf numFmtId="0" fontId="55" fillId="0" borderId="0" xfId="18" applyFont="1" applyAlignment="1">
      <alignment horizontal="right" vertical="top" wrapText="1" readingOrder="1"/>
    </xf>
    <xf numFmtId="43" fontId="55" fillId="0" borderId="0" xfId="2" applyFont="1" applyFill="1" applyBorder="1" applyAlignment="1">
      <alignment horizontal="right" vertical="top" wrapText="1" readingOrder="1"/>
    </xf>
    <xf numFmtId="165" fontId="96" fillId="0" borderId="1" xfId="8" applyNumberFormat="1" applyFont="1" applyFill="1" applyBorder="1" applyAlignment="1">
      <alignment vertical="center"/>
    </xf>
    <xf numFmtId="172" fontId="51" fillId="0" borderId="0" xfId="2" applyNumberFormat="1" applyFont="1" applyFill="1" applyBorder="1" applyAlignment="1">
      <alignment vertical="center" wrapText="1" readingOrder="1"/>
    </xf>
    <xf numFmtId="4" fontId="7" fillId="0" borderId="0" xfId="0" applyNumberFormat="1" applyFont="1"/>
    <xf numFmtId="172" fontId="65" fillId="3" borderId="0" xfId="20" applyNumberFormat="1" applyFont="1" applyFill="1" applyBorder="1" applyAlignment="1">
      <alignment vertical="top"/>
    </xf>
    <xf numFmtId="4" fontId="54" fillId="0" borderId="0" xfId="18" applyNumberFormat="1" applyFont="1"/>
    <xf numFmtId="0" fontId="55" fillId="5" borderId="40" xfId="18" applyFont="1" applyFill="1" applyBorder="1" applyAlignment="1">
      <alignment vertical="top" wrapText="1" readingOrder="1"/>
    </xf>
    <xf numFmtId="0" fontId="55" fillId="5" borderId="40" xfId="18" applyFont="1" applyFill="1" applyBorder="1" applyAlignment="1">
      <alignment horizontal="right" vertical="top" wrapText="1" readingOrder="1"/>
    </xf>
    <xf numFmtId="43" fontId="55" fillId="5" borderId="40" xfId="2" applyFont="1" applyFill="1" applyBorder="1" applyAlignment="1">
      <alignment horizontal="right" vertical="top" wrapText="1" readingOrder="1"/>
    </xf>
    <xf numFmtId="43" fontId="30" fillId="0" borderId="40" xfId="18" applyNumberFormat="1" applyFont="1" applyBorder="1"/>
    <xf numFmtId="43" fontId="21" fillId="0" borderId="0" xfId="0" applyNumberFormat="1" applyFont="1" applyAlignment="1">
      <alignment horizontal="center"/>
    </xf>
    <xf numFmtId="172" fontId="30" fillId="0" borderId="0" xfId="18" applyNumberFormat="1" applyFont="1"/>
    <xf numFmtId="0" fontId="97" fillId="0" borderId="0" xfId="0" applyFont="1"/>
    <xf numFmtId="0" fontId="2" fillId="0" borderId="0" xfId="0" applyFont="1"/>
    <xf numFmtId="165" fontId="51" fillId="0" borderId="40" xfId="2" applyNumberFormat="1" applyFont="1" applyFill="1" applyBorder="1" applyAlignment="1">
      <alignment horizontal="right" vertical="top" wrapText="1" readingOrder="1"/>
    </xf>
    <xf numFmtId="0" fontId="64" fillId="0" borderId="40" xfId="0" applyFont="1" applyBorder="1" applyAlignment="1">
      <alignment vertical="top" wrapText="1" readingOrder="1"/>
    </xf>
    <xf numFmtId="4" fontId="0" fillId="0" borderId="40" xfId="0" applyNumberFormat="1" applyBorder="1"/>
    <xf numFmtId="4" fontId="97" fillId="0" borderId="0" xfId="0" applyNumberFormat="1" applyFont="1"/>
    <xf numFmtId="43" fontId="51" fillId="0" borderId="0" xfId="2" applyFont="1" applyFill="1" applyBorder="1" applyAlignment="1">
      <alignment vertical="top" wrapText="1" readingOrder="1"/>
    </xf>
    <xf numFmtId="4" fontId="72" fillId="0" borderId="0" xfId="4" applyNumberFormat="1" applyFont="1"/>
    <xf numFmtId="0" fontId="30" fillId="0" borderId="0" xfId="0" applyFont="1" applyAlignment="1">
      <alignment horizontal="center"/>
    </xf>
    <xf numFmtId="43" fontId="0" fillId="0" borderId="0" xfId="2" applyFont="1"/>
    <xf numFmtId="43" fontId="68" fillId="0" borderId="0" xfId="0" applyNumberFormat="1" applyFont="1"/>
    <xf numFmtId="43" fontId="97" fillId="0" borderId="0" xfId="0" applyNumberFormat="1" applyFont="1"/>
    <xf numFmtId="0" fontId="51" fillId="0" borderId="16" xfId="0" applyFont="1" applyBorder="1" applyAlignment="1">
      <alignment vertical="top" readingOrder="1"/>
    </xf>
    <xf numFmtId="43" fontId="54" fillId="0" borderId="1" xfId="2" applyFont="1" applyFill="1" applyBorder="1"/>
    <xf numFmtId="165" fontId="19" fillId="0" borderId="1" xfId="0" applyNumberFormat="1" applyFont="1" applyBorder="1"/>
    <xf numFmtId="0" fontId="98" fillId="0" borderId="0" xfId="0" applyFont="1" applyAlignment="1">
      <alignment vertical="center"/>
    </xf>
    <xf numFmtId="41" fontId="98" fillId="0" borderId="0" xfId="0" applyNumberFormat="1" applyFont="1" applyAlignment="1">
      <alignment vertical="center"/>
    </xf>
    <xf numFmtId="0" fontId="99" fillId="0" borderId="0" xfId="0" applyFont="1"/>
    <xf numFmtId="0" fontId="21" fillId="0" borderId="1" xfId="0" applyFont="1" applyBorder="1"/>
    <xf numFmtId="43" fontId="70" fillId="2" borderId="10" xfId="2" applyFont="1" applyFill="1" applyBorder="1" applyAlignment="1">
      <alignment vertical="center"/>
    </xf>
    <xf numFmtId="41" fontId="24" fillId="2" borderId="0" xfId="0" applyNumberFormat="1" applyFont="1" applyFill="1" applyAlignment="1">
      <alignment horizontal="left" vertical="center"/>
    </xf>
    <xf numFmtId="41" fontId="70" fillId="2" borderId="11" xfId="0" applyNumberFormat="1" applyFont="1" applyFill="1" applyBorder="1" applyAlignment="1">
      <alignment vertical="center"/>
    </xf>
    <xf numFmtId="41" fontId="24" fillId="0" borderId="0" xfId="0" applyNumberFormat="1" applyFont="1" applyAlignment="1">
      <alignment vertical="center"/>
    </xf>
    <xf numFmtId="43" fontId="98" fillId="0" borderId="0" xfId="0" applyNumberFormat="1" applyFont="1" applyAlignment="1">
      <alignment vertical="center"/>
    </xf>
    <xf numFmtId="43" fontId="70" fillId="0" borderId="0" xfId="2" applyFont="1" applyFill="1" applyBorder="1" applyAlignment="1">
      <alignment vertical="center"/>
    </xf>
    <xf numFmtId="172" fontId="0" fillId="0" borderId="0" xfId="0" applyNumberFormat="1"/>
    <xf numFmtId="4" fontId="72" fillId="0" borderId="40" xfId="61" applyNumberFormat="1" applyFont="1" applyBorder="1"/>
    <xf numFmtId="165" fontId="13" fillId="0" borderId="27" xfId="0" applyNumberFormat="1" applyFont="1" applyBorder="1" applyAlignment="1">
      <alignment horizontal="center" vertical="center"/>
    </xf>
    <xf numFmtId="165" fontId="21" fillId="0" borderId="27" xfId="0" applyNumberFormat="1" applyFont="1" applyBorder="1" applyAlignment="1">
      <alignment horizontal="center" vertical="center"/>
    </xf>
    <xf numFmtId="43" fontId="21" fillId="0" borderId="40" xfId="0" applyNumberFormat="1" applyFont="1" applyBorder="1" applyAlignment="1">
      <alignment horizontal="center"/>
    </xf>
    <xf numFmtId="165" fontId="97" fillId="0" borderId="0" xfId="0" applyNumberFormat="1" applyFont="1"/>
    <xf numFmtId="165" fontId="97" fillId="0" borderId="0" xfId="0" applyNumberFormat="1" applyFont="1" applyAlignment="1">
      <alignment vertical="center"/>
    </xf>
    <xf numFmtId="43" fontId="97" fillId="0" borderId="0" xfId="0" applyNumberFormat="1" applyFont="1" applyAlignment="1">
      <alignment vertical="center"/>
    </xf>
    <xf numFmtId="0" fontId="97" fillId="0" borderId="0" xfId="0" applyFont="1" applyAlignment="1">
      <alignment vertical="center"/>
    </xf>
    <xf numFmtId="43" fontId="101" fillId="0" borderId="0" xfId="2" applyFont="1" applyFill="1" applyBorder="1"/>
    <xf numFmtId="173" fontId="30" fillId="0" borderId="0" xfId="18" applyNumberFormat="1" applyFont="1"/>
    <xf numFmtId="4" fontId="30" fillId="0" borderId="0" xfId="18" applyNumberFormat="1" applyFont="1"/>
    <xf numFmtId="165" fontId="65" fillId="0" borderId="0" xfId="2" applyNumberFormat="1" applyFont="1" applyFill="1" applyBorder="1" applyAlignment="1">
      <alignment horizontal="right" vertical="center" wrapText="1"/>
    </xf>
    <xf numFmtId="4" fontId="65" fillId="0" borderId="0" xfId="4" applyNumberFormat="1" applyFont="1"/>
    <xf numFmtId="4" fontId="65" fillId="0" borderId="0" xfId="61" applyNumberFormat="1" applyFont="1"/>
    <xf numFmtId="43" fontId="65" fillId="0" borderId="0" xfId="61" applyNumberFormat="1" applyFont="1"/>
    <xf numFmtId="43" fontId="65" fillId="0" borderId="0" xfId="4" applyNumberFormat="1" applyFont="1"/>
    <xf numFmtId="43" fontId="104" fillId="0" borderId="0" xfId="8" applyFont="1" applyBorder="1" applyAlignment="1">
      <alignment horizontal="center"/>
    </xf>
    <xf numFmtId="43" fontId="52" fillId="0" borderId="0" xfId="2" applyFont="1" applyFill="1" applyBorder="1" applyAlignment="1">
      <alignment horizontal="right" vertical="top" wrapText="1" readingOrder="1"/>
    </xf>
    <xf numFmtId="172" fontId="52" fillId="0" borderId="0" xfId="2" applyNumberFormat="1" applyFont="1" applyFill="1" applyBorder="1" applyAlignment="1">
      <alignment vertical="center" wrapText="1" readingOrder="1"/>
    </xf>
    <xf numFmtId="4" fontId="52" fillId="0" borderId="0" xfId="2" applyNumberFormat="1" applyFont="1" applyFill="1" applyBorder="1" applyAlignment="1">
      <alignment vertical="top" wrapText="1" readingOrder="1"/>
    </xf>
    <xf numFmtId="165" fontId="103" fillId="0" borderId="0" xfId="8" applyNumberFormat="1" applyFont="1" applyFill="1" applyBorder="1" applyAlignment="1">
      <alignment vertical="center"/>
    </xf>
    <xf numFmtId="165" fontId="102" fillId="0" borderId="0" xfId="2" applyNumberFormat="1" applyFont="1" applyFill="1" applyBorder="1" applyAlignment="1">
      <alignment horizontal="right" vertical="top" wrapText="1" readingOrder="1"/>
    </xf>
    <xf numFmtId="4" fontId="103" fillId="3" borderId="0" xfId="8" applyNumberFormat="1" applyFont="1" applyFill="1" applyBorder="1" applyAlignment="1">
      <alignment horizontal="center"/>
    </xf>
    <xf numFmtId="165" fontId="105" fillId="0" borderId="0" xfId="0" applyNumberFormat="1" applyFont="1"/>
    <xf numFmtId="172" fontId="100" fillId="0" borderId="40" xfId="20" applyNumberFormat="1" applyFont="1" applyFill="1" applyBorder="1" applyAlignment="1">
      <alignment vertical="top"/>
    </xf>
    <xf numFmtId="43" fontId="0" fillId="0" borderId="45" xfId="0" applyNumberFormat="1" applyBorder="1"/>
    <xf numFmtId="3" fontId="9" fillId="0" borderId="25" xfId="0" applyNumberFormat="1" applyFont="1" applyBorder="1" applyAlignment="1">
      <alignment horizontal="center" vertical="center"/>
    </xf>
    <xf numFmtId="3" fontId="0" fillId="0" borderId="45" xfId="0" applyNumberFormat="1" applyBorder="1"/>
    <xf numFmtId="165" fontId="1" fillId="0" borderId="45" xfId="0" applyNumberFormat="1" applyFont="1" applyBorder="1"/>
    <xf numFmtId="43" fontId="15" fillId="0" borderId="1" xfId="2" applyFont="1" applyFill="1" applyBorder="1"/>
    <xf numFmtId="4" fontId="73" fillId="0" borderId="0" xfId="0" applyNumberFormat="1" applyFont="1"/>
    <xf numFmtId="165" fontId="73" fillId="0" borderId="0" xfId="0" applyNumberFormat="1" applyFont="1"/>
    <xf numFmtId="165" fontId="21" fillId="0" borderId="29" xfId="0" applyNumberFormat="1" applyFont="1" applyBorder="1" applyAlignment="1">
      <alignment horizontal="center" vertical="center"/>
    </xf>
    <xf numFmtId="43" fontId="10" fillId="0" borderId="11" xfId="0" applyNumberFormat="1" applyFont="1" applyBorder="1" applyAlignment="1">
      <alignment vertical="center"/>
    </xf>
    <xf numFmtId="165" fontId="19" fillId="0" borderId="10" xfId="0" applyNumberFormat="1" applyFont="1" applyBorder="1" applyAlignment="1">
      <alignment vertical="center"/>
    </xf>
    <xf numFmtId="0" fontId="51" fillId="0" borderId="0" xfId="18" applyFont="1" applyAlignment="1">
      <alignment vertical="top" wrapText="1" readingOrder="1"/>
    </xf>
    <xf numFmtId="0" fontId="46" fillId="0" borderId="0" xfId="14" applyFont="1" applyAlignment="1">
      <alignment vertical="top" wrapText="1" readingOrder="1"/>
    </xf>
    <xf numFmtId="4" fontId="0" fillId="0" borderId="48" xfId="0" applyNumberFormat="1" applyBorder="1" applyAlignment="1">
      <alignment horizontal="right"/>
    </xf>
    <xf numFmtId="165" fontId="13" fillId="0" borderId="25" xfId="0" applyNumberFormat="1" applyFont="1" applyBorder="1" applyAlignment="1">
      <alignment horizontal="center" vertical="center"/>
    </xf>
    <xf numFmtId="0" fontId="106" fillId="0" borderId="0" xfId="0" applyFont="1"/>
    <xf numFmtId="43" fontId="48" fillId="0" borderId="0" xfId="61" applyNumberFormat="1" applyAlignment="1">
      <alignment horizontal="left" vertical="center"/>
    </xf>
    <xf numFmtId="43" fontId="107" fillId="0" borderId="0" xfId="2" applyFont="1" applyFill="1" applyBorder="1" applyAlignment="1">
      <alignment horizontal="right" vertical="top" wrapText="1" readingOrder="1"/>
    </xf>
    <xf numFmtId="43" fontId="3" fillId="0" borderId="0" xfId="0" applyNumberFormat="1" applyFont="1"/>
    <xf numFmtId="43" fontId="103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70" fillId="0" borderId="0" xfId="0" applyFont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30" fillId="0" borderId="0" xfId="0" applyFont="1" applyAlignment="1">
      <alignment horizontal="center"/>
    </xf>
    <xf numFmtId="0" fontId="57" fillId="2" borderId="0" xfId="0" applyFont="1" applyFill="1" applyAlignment="1">
      <alignment horizontal="center" vertical="center"/>
    </xf>
    <xf numFmtId="0" fontId="39" fillId="2" borderId="0" xfId="0" applyFont="1" applyFill="1" applyAlignment="1">
      <alignment horizontal="center" vertical="center"/>
    </xf>
    <xf numFmtId="0" fontId="39" fillId="0" borderId="0" xfId="4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7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74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29" fillId="0" borderId="2" xfId="0" applyFont="1" applyBorder="1" applyAlignment="1">
      <alignment horizontal="center" vertical="center"/>
    </xf>
    <xf numFmtId="0" fontId="29" fillId="0" borderId="7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</cellXfs>
  <cellStyles count="485">
    <cellStyle name="20% - Énfasis1 2" xfId="72" xr:uid="{00000000-0005-0000-0000-000000000000}"/>
    <cellStyle name="20% - Énfasis1 2 2" xfId="71" xr:uid="{00000000-0005-0000-0000-000001000000}"/>
    <cellStyle name="20% - Énfasis1 2 3" xfId="235" xr:uid="{00000000-0005-0000-0000-000002000000}"/>
    <cellStyle name="20% - Énfasis1 2 4" xfId="341" xr:uid="{00000000-0005-0000-0000-000003000000}"/>
    <cellStyle name="20% - Énfasis1 2 5" xfId="293" xr:uid="{00000000-0005-0000-0000-000004000000}"/>
    <cellStyle name="20% - Énfasis1 3" xfId="70" xr:uid="{00000000-0005-0000-0000-000005000000}"/>
    <cellStyle name="20% - Énfasis1 3 2" xfId="396" xr:uid="{00000000-0005-0000-0000-000006000000}"/>
    <cellStyle name="20% - Énfasis1 4" xfId="69" xr:uid="{00000000-0005-0000-0000-000007000000}"/>
    <cellStyle name="20% - Énfasis1 4 2" xfId="435" xr:uid="{00000000-0005-0000-0000-000008000000}"/>
    <cellStyle name="20% - Énfasis1 5" xfId="344" xr:uid="{00000000-0005-0000-0000-000009000000}"/>
    <cellStyle name="20% - Énfasis2 2" xfId="68" xr:uid="{00000000-0005-0000-0000-00000A000000}"/>
    <cellStyle name="20% - Énfasis2 2 2" xfId="75" xr:uid="{00000000-0005-0000-0000-00000B000000}"/>
    <cellStyle name="20% - Énfasis2 2 3" xfId="239" xr:uid="{00000000-0005-0000-0000-00000C000000}"/>
    <cellStyle name="20% - Énfasis2 2 4" xfId="330" xr:uid="{00000000-0005-0000-0000-00000D000000}"/>
    <cellStyle name="20% - Énfasis2 2 5" xfId="290" xr:uid="{00000000-0005-0000-0000-00000E000000}"/>
    <cellStyle name="20% - Énfasis2 3" xfId="76" xr:uid="{00000000-0005-0000-0000-00000F000000}"/>
    <cellStyle name="20% - Énfasis2 3 2" xfId="397" xr:uid="{00000000-0005-0000-0000-000010000000}"/>
    <cellStyle name="20% - Énfasis2 4" xfId="77" xr:uid="{00000000-0005-0000-0000-000011000000}"/>
    <cellStyle name="20% - Énfasis2 4 2" xfId="436" xr:uid="{00000000-0005-0000-0000-000012000000}"/>
    <cellStyle name="20% - Énfasis2 5" xfId="345" xr:uid="{00000000-0005-0000-0000-000013000000}"/>
    <cellStyle name="20% - Énfasis3 2" xfId="78" xr:uid="{00000000-0005-0000-0000-000014000000}"/>
    <cellStyle name="20% - Énfasis3 2 2" xfId="79" xr:uid="{00000000-0005-0000-0000-000015000000}"/>
    <cellStyle name="20% - Énfasis3 2 3" xfId="240" xr:uid="{00000000-0005-0000-0000-000016000000}"/>
    <cellStyle name="20% - Énfasis3 2 4" xfId="392" xr:uid="{00000000-0005-0000-0000-000017000000}"/>
    <cellStyle name="20% - Énfasis3 2 5" xfId="288" xr:uid="{00000000-0005-0000-0000-000018000000}"/>
    <cellStyle name="20% - Énfasis3 3" xfId="80" xr:uid="{00000000-0005-0000-0000-000019000000}"/>
    <cellStyle name="20% - Énfasis3 3 2" xfId="398" xr:uid="{00000000-0005-0000-0000-00001A000000}"/>
    <cellStyle name="20% - Énfasis3 4" xfId="81" xr:uid="{00000000-0005-0000-0000-00001B000000}"/>
    <cellStyle name="20% - Énfasis3 4 2" xfId="437" xr:uid="{00000000-0005-0000-0000-00001C000000}"/>
    <cellStyle name="20% - Énfasis3 5" xfId="346" xr:uid="{00000000-0005-0000-0000-00001D000000}"/>
    <cellStyle name="20% - Énfasis4 2" xfId="82" xr:uid="{00000000-0005-0000-0000-00001E000000}"/>
    <cellStyle name="20% - Énfasis4 2 2" xfId="83" xr:uid="{00000000-0005-0000-0000-00001F000000}"/>
    <cellStyle name="20% - Énfasis4 2 3" xfId="241" xr:uid="{00000000-0005-0000-0000-000020000000}"/>
    <cellStyle name="20% - Énfasis4 2 4" xfId="343" xr:uid="{00000000-0005-0000-0000-000021000000}"/>
    <cellStyle name="20% - Énfasis4 2 5" xfId="285" xr:uid="{00000000-0005-0000-0000-000022000000}"/>
    <cellStyle name="20% - Énfasis4 3" xfId="84" xr:uid="{00000000-0005-0000-0000-000023000000}"/>
    <cellStyle name="20% - Énfasis4 3 2" xfId="399" xr:uid="{00000000-0005-0000-0000-000024000000}"/>
    <cellStyle name="20% - Énfasis4 4" xfId="85" xr:uid="{00000000-0005-0000-0000-000025000000}"/>
    <cellStyle name="20% - Énfasis4 4 2" xfId="438" xr:uid="{00000000-0005-0000-0000-000026000000}"/>
    <cellStyle name="20% - Énfasis4 5" xfId="347" xr:uid="{00000000-0005-0000-0000-000027000000}"/>
    <cellStyle name="20% - Énfasis5 2" xfId="86" xr:uid="{00000000-0005-0000-0000-000028000000}"/>
    <cellStyle name="20% - Énfasis5 2 2" xfId="87" xr:uid="{00000000-0005-0000-0000-000029000000}"/>
    <cellStyle name="20% - Énfasis5 2 3" xfId="243" xr:uid="{00000000-0005-0000-0000-00002A000000}"/>
    <cellStyle name="20% - Énfasis5 2 4" xfId="332" xr:uid="{00000000-0005-0000-0000-00002B000000}"/>
    <cellStyle name="20% - Énfasis5 2 5" xfId="283" xr:uid="{00000000-0005-0000-0000-00002C000000}"/>
    <cellStyle name="20% - Énfasis5 3" xfId="88" xr:uid="{00000000-0005-0000-0000-00002D000000}"/>
    <cellStyle name="20% - Énfasis5 3 2" xfId="400" xr:uid="{00000000-0005-0000-0000-00002E000000}"/>
    <cellStyle name="20% - Énfasis5 4" xfId="89" xr:uid="{00000000-0005-0000-0000-00002F000000}"/>
    <cellStyle name="20% - Énfasis5 4 2" xfId="439" xr:uid="{00000000-0005-0000-0000-000030000000}"/>
    <cellStyle name="20% - Énfasis5 5" xfId="348" xr:uid="{00000000-0005-0000-0000-000031000000}"/>
    <cellStyle name="20% - Énfasis6 2" xfId="90" xr:uid="{00000000-0005-0000-0000-000032000000}"/>
    <cellStyle name="20% - Énfasis6 2 2" xfId="91" xr:uid="{00000000-0005-0000-0000-000033000000}"/>
    <cellStyle name="20% - Énfasis6 2 3" xfId="245" xr:uid="{00000000-0005-0000-0000-000034000000}"/>
    <cellStyle name="20% - Énfasis6 2 4" xfId="394" xr:uid="{00000000-0005-0000-0000-000035000000}"/>
    <cellStyle name="20% - Énfasis6 2 5" xfId="281" xr:uid="{00000000-0005-0000-0000-000036000000}"/>
    <cellStyle name="20% - Énfasis6 3" xfId="92" xr:uid="{00000000-0005-0000-0000-000037000000}"/>
    <cellStyle name="20% - Énfasis6 3 2" xfId="401" xr:uid="{00000000-0005-0000-0000-000038000000}"/>
    <cellStyle name="20% - Énfasis6 4" xfId="93" xr:uid="{00000000-0005-0000-0000-000039000000}"/>
    <cellStyle name="20% - Énfasis6 4 2" xfId="440" xr:uid="{00000000-0005-0000-0000-00003A000000}"/>
    <cellStyle name="20% - Énfasis6 5" xfId="349" xr:uid="{00000000-0005-0000-0000-00003B000000}"/>
    <cellStyle name="40% - Énfasis1 2" xfId="94" xr:uid="{00000000-0005-0000-0000-00003C000000}"/>
    <cellStyle name="40% - Énfasis1 2 2" xfId="95" xr:uid="{00000000-0005-0000-0000-00003D000000}"/>
    <cellStyle name="40% - Énfasis1 2 3" xfId="247" xr:uid="{00000000-0005-0000-0000-00003E000000}"/>
    <cellStyle name="40% - Énfasis1 2 4" xfId="342" xr:uid="{00000000-0005-0000-0000-00003F000000}"/>
    <cellStyle name="40% - Énfasis1 2 5" xfId="279" xr:uid="{00000000-0005-0000-0000-000040000000}"/>
    <cellStyle name="40% - Énfasis1 3" xfId="96" xr:uid="{00000000-0005-0000-0000-000041000000}"/>
    <cellStyle name="40% - Énfasis1 3 2" xfId="402" xr:uid="{00000000-0005-0000-0000-000042000000}"/>
    <cellStyle name="40% - Énfasis1 4" xfId="97" xr:uid="{00000000-0005-0000-0000-000043000000}"/>
    <cellStyle name="40% - Énfasis1 4 2" xfId="441" xr:uid="{00000000-0005-0000-0000-000044000000}"/>
    <cellStyle name="40% - Énfasis1 5" xfId="350" xr:uid="{00000000-0005-0000-0000-000045000000}"/>
    <cellStyle name="40% - Énfasis2 2" xfId="98" xr:uid="{00000000-0005-0000-0000-000046000000}"/>
    <cellStyle name="40% - Énfasis2 2 2" xfId="99" xr:uid="{00000000-0005-0000-0000-000047000000}"/>
    <cellStyle name="40% - Énfasis2 2 3" xfId="249" xr:uid="{00000000-0005-0000-0000-000048000000}"/>
    <cellStyle name="40% - Énfasis2 2 4" xfId="331" xr:uid="{00000000-0005-0000-0000-000049000000}"/>
    <cellStyle name="40% - Énfasis2 2 5" xfId="277" xr:uid="{00000000-0005-0000-0000-00004A000000}"/>
    <cellStyle name="40% - Énfasis2 3" xfId="100" xr:uid="{00000000-0005-0000-0000-00004B000000}"/>
    <cellStyle name="40% - Énfasis2 3 2" xfId="403" xr:uid="{00000000-0005-0000-0000-00004C000000}"/>
    <cellStyle name="40% - Énfasis2 4" xfId="101" xr:uid="{00000000-0005-0000-0000-00004D000000}"/>
    <cellStyle name="40% - Énfasis2 4 2" xfId="442" xr:uid="{00000000-0005-0000-0000-00004E000000}"/>
    <cellStyle name="40% - Énfasis2 5" xfId="351" xr:uid="{00000000-0005-0000-0000-00004F000000}"/>
    <cellStyle name="40% - Énfasis3 2" xfId="102" xr:uid="{00000000-0005-0000-0000-000050000000}"/>
    <cellStyle name="40% - Énfasis3 2 2" xfId="103" xr:uid="{00000000-0005-0000-0000-000051000000}"/>
    <cellStyle name="40% - Énfasis3 2 3" xfId="251" xr:uid="{00000000-0005-0000-0000-000052000000}"/>
    <cellStyle name="40% - Énfasis3 2 4" xfId="393" xr:uid="{00000000-0005-0000-0000-000053000000}"/>
    <cellStyle name="40% - Énfasis3 2 5" xfId="276" xr:uid="{00000000-0005-0000-0000-000054000000}"/>
    <cellStyle name="40% - Énfasis3 3" xfId="104" xr:uid="{00000000-0005-0000-0000-000055000000}"/>
    <cellStyle name="40% - Énfasis3 3 2" xfId="404" xr:uid="{00000000-0005-0000-0000-000056000000}"/>
    <cellStyle name="40% - Énfasis3 4" xfId="105" xr:uid="{00000000-0005-0000-0000-000057000000}"/>
    <cellStyle name="40% - Énfasis3 4 2" xfId="443" xr:uid="{00000000-0005-0000-0000-000058000000}"/>
    <cellStyle name="40% - Énfasis3 5" xfId="352" xr:uid="{00000000-0005-0000-0000-000059000000}"/>
    <cellStyle name="40% - Énfasis4 2" xfId="106" xr:uid="{00000000-0005-0000-0000-00005A000000}"/>
    <cellStyle name="40% - Énfasis4 2 2" xfId="107" xr:uid="{00000000-0005-0000-0000-00005B000000}"/>
    <cellStyle name="40% - Énfasis4 2 3" xfId="252" xr:uid="{00000000-0005-0000-0000-00005C000000}"/>
    <cellStyle name="40% - Énfasis4 2 4" xfId="340" xr:uid="{00000000-0005-0000-0000-00005D000000}"/>
    <cellStyle name="40% - Énfasis4 2 5" xfId="237" xr:uid="{00000000-0005-0000-0000-00005E000000}"/>
    <cellStyle name="40% - Énfasis4 3" xfId="108" xr:uid="{00000000-0005-0000-0000-00005F000000}"/>
    <cellStyle name="40% - Énfasis4 3 2" xfId="405" xr:uid="{00000000-0005-0000-0000-000060000000}"/>
    <cellStyle name="40% - Énfasis4 4" xfId="109" xr:uid="{00000000-0005-0000-0000-000061000000}"/>
    <cellStyle name="40% - Énfasis4 4 2" xfId="444" xr:uid="{00000000-0005-0000-0000-000062000000}"/>
    <cellStyle name="40% - Énfasis4 5" xfId="353" xr:uid="{00000000-0005-0000-0000-000063000000}"/>
    <cellStyle name="40% - Énfasis5 2" xfId="110" xr:uid="{00000000-0005-0000-0000-000064000000}"/>
    <cellStyle name="40% - Énfasis5 2 2" xfId="111" xr:uid="{00000000-0005-0000-0000-000065000000}"/>
    <cellStyle name="40% - Énfasis5 2 3" xfId="253" xr:uid="{00000000-0005-0000-0000-000066000000}"/>
    <cellStyle name="40% - Énfasis5 2 4" xfId="329" xr:uid="{00000000-0005-0000-0000-000067000000}"/>
    <cellStyle name="40% - Énfasis5 2 5" xfId="321" xr:uid="{00000000-0005-0000-0000-000068000000}"/>
    <cellStyle name="40% - Énfasis5 3" xfId="112" xr:uid="{00000000-0005-0000-0000-000069000000}"/>
    <cellStyle name="40% - Énfasis5 3 2" xfId="406" xr:uid="{00000000-0005-0000-0000-00006A000000}"/>
    <cellStyle name="40% - Énfasis5 4" xfId="113" xr:uid="{00000000-0005-0000-0000-00006B000000}"/>
    <cellStyle name="40% - Énfasis5 4 2" xfId="445" xr:uid="{00000000-0005-0000-0000-00006C000000}"/>
    <cellStyle name="40% - Énfasis5 5" xfId="354" xr:uid="{00000000-0005-0000-0000-00006D000000}"/>
    <cellStyle name="40% - Énfasis6 2" xfId="114" xr:uid="{00000000-0005-0000-0000-00006E000000}"/>
    <cellStyle name="40% - Énfasis6 2 2" xfId="115" xr:uid="{00000000-0005-0000-0000-00006F000000}"/>
    <cellStyle name="40% - Énfasis6 2 3" xfId="254" xr:uid="{00000000-0005-0000-0000-000070000000}"/>
    <cellStyle name="40% - Énfasis6 2 4" xfId="391" xr:uid="{00000000-0005-0000-0000-000071000000}"/>
    <cellStyle name="40% - Énfasis6 2 5" xfId="274" xr:uid="{00000000-0005-0000-0000-000072000000}"/>
    <cellStyle name="40% - Énfasis6 3" xfId="116" xr:uid="{00000000-0005-0000-0000-000073000000}"/>
    <cellStyle name="40% - Énfasis6 3 2" xfId="407" xr:uid="{00000000-0005-0000-0000-000074000000}"/>
    <cellStyle name="40% - Énfasis6 4" xfId="117" xr:uid="{00000000-0005-0000-0000-000075000000}"/>
    <cellStyle name="40% - Énfasis6 4 2" xfId="446" xr:uid="{00000000-0005-0000-0000-000076000000}"/>
    <cellStyle name="40% - Énfasis6 5" xfId="355" xr:uid="{00000000-0005-0000-0000-000077000000}"/>
    <cellStyle name="60% - Énfasis1 2" xfId="118" xr:uid="{00000000-0005-0000-0000-000078000000}"/>
    <cellStyle name="60% - Énfasis1 2 2" xfId="119" xr:uid="{00000000-0005-0000-0000-000079000000}"/>
    <cellStyle name="60% - Énfasis1 2 3" xfId="255" xr:uid="{00000000-0005-0000-0000-00007A000000}"/>
    <cellStyle name="60% - Énfasis1 2 4" xfId="339" xr:uid="{00000000-0005-0000-0000-00007B000000}"/>
    <cellStyle name="60% - Énfasis1 2 5" xfId="318" xr:uid="{00000000-0005-0000-0000-00007C000000}"/>
    <cellStyle name="60% - Énfasis1 3" xfId="120" xr:uid="{00000000-0005-0000-0000-00007D000000}"/>
    <cellStyle name="60% - Énfasis1 3 2" xfId="408" xr:uid="{00000000-0005-0000-0000-00007E000000}"/>
    <cellStyle name="60% - Énfasis1 4" xfId="121" xr:uid="{00000000-0005-0000-0000-00007F000000}"/>
    <cellStyle name="60% - Énfasis1 4 2" xfId="447" xr:uid="{00000000-0005-0000-0000-000080000000}"/>
    <cellStyle name="60% - Énfasis1 5" xfId="356" xr:uid="{00000000-0005-0000-0000-000081000000}"/>
    <cellStyle name="60% - Énfasis2 2" xfId="122" xr:uid="{00000000-0005-0000-0000-000082000000}"/>
    <cellStyle name="60% - Énfasis2 2 2" xfId="123" xr:uid="{00000000-0005-0000-0000-000083000000}"/>
    <cellStyle name="60% - Énfasis2 2 3" xfId="256" xr:uid="{00000000-0005-0000-0000-000084000000}"/>
    <cellStyle name="60% - Énfasis2 2 4" xfId="328" xr:uid="{00000000-0005-0000-0000-000085000000}"/>
    <cellStyle name="60% - Énfasis2 2 5" xfId="317" xr:uid="{00000000-0005-0000-0000-000086000000}"/>
    <cellStyle name="60% - Énfasis2 3" xfId="124" xr:uid="{00000000-0005-0000-0000-000087000000}"/>
    <cellStyle name="60% - Énfasis2 3 2" xfId="409" xr:uid="{00000000-0005-0000-0000-000088000000}"/>
    <cellStyle name="60% - Énfasis2 4" xfId="125" xr:uid="{00000000-0005-0000-0000-000089000000}"/>
    <cellStyle name="60% - Énfasis2 4 2" xfId="448" xr:uid="{00000000-0005-0000-0000-00008A000000}"/>
    <cellStyle name="60% - Énfasis2 5" xfId="357" xr:uid="{00000000-0005-0000-0000-00008B000000}"/>
    <cellStyle name="60% - Énfasis3 2" xfId="126" xr:uid="{00000000-0005-0000-0000-00008C000000}"/>
    <cellStyle name="60% - Énfasis3 2 2" xfId="127" xr:uid="{00000000-0005-0000-0000-00008D000000}"/>
    <cellStyle name="60% - Énfasis3 2 3" xfId="257" xr:uid="{00000000-0005-0000-0000-00008E000000}"/>
    <cellStyle name="60% - Énfasis3 2 4" xfId="390" xr:uid="{00000000-0005-0000-0000-00008F000000}"/>
    <cellStyle name="60% - Énfasis3 2 5" xfId="316" xr:uid="{00000000-0005-0000-0000-000090000000}"/>
    <cellStyle name="60% - Énfasis3 3" xfId="128" xr:uid="{00000000-0005-0000-0000-000091000000}"/>
    <cellStyle name="60% - Énfasis3 3 2" xfId="410" xr:uid="{00000000-0005-0000-0000-000092000000}"/>
    <cellStyle name="60% - Énfasis3 4" xfId="129" xr:uid="{00000000-0005-0000-0000-000093000000}"/>
    <cellStyle name="60% - Énfasis3 4 2" xfId="449" xr:uid="{00000000-0005-0000-0000-000094000000}"/>
    <cellStyle name="60% - Énfasis3 5" xfId="358" xr:uid="{00000000-0005-0000-0000-000095000000}"/>
    <cellStyle name="60% - Énfasis4 2" xfId="130" xr:uid="{00000000-0005-0000-0000-000096000000}"/>
    <cellStyle name="60% - Énfasis4 2 2" xfId="131" xr:uid="{00000000-0005-0000-0000-000097000000}"/>
    <cellStyle name="60% - Énfasis4 2 3" xfId="258" xr:uid="{00000000-0005-0000-0000-000098000000}"/>
    <cellStyle name="60% - Énfasis4 2 4" xfId="338" xr:uid="{00000000-0005-0000-0000-000099000000}"/>
    <cellStyle name="60% - Énfasis4 2 5" xfId="315" xr:uid="{00000000-0005-0000-0000-00009A000000}"/>
    <cellStyle name="60% - Énfasis4 3" xfId="132" xr:uid="{00000000-0005-0000-0000-00009B000000}"/>
    <cellStyle name="60% - Énfasis4 3 2" xfId="411" xr:uid="{00000000-0005-0000-0000-00009C000000}"/>
    <cellStyle name="60% - Énfasis4 4" xfId="133" xr:uid="{00000000-0005-0000-0000-00009D000000}"/>
    <cellStyle name="60% - Énfasis4 4 2" xfId="450" xr:uid="{00000000-0005-0000-0000-00009E000000}"/>
    <cellStyle name="60% - Énfasis4 5" xfId="359" xr:uid="{00000000-0005-0000-0000-00009F000000}"/>
    <cellStyle name="60% - Énfasis5 2" xfId="134" xr:uid="{00000000-0005-0000-0000-0000A0000000}"/>
    <cellStyle name="60% - Énfasis5 2 2" xfId="135" xr:uid="{00000000-0005-0000-0000-0000A1000000}"/>
    <cellStyle name="60% - Énfasis5 2 3" xfId="259" xr:uid="{00000000-0005-0000-0000-0000A2000000}"/>
    <cellStyle name="60% - Énfasis5 2 4" xfId="327" xr:uid="{00000000-0005-0000-0000-0000A3000000}"/>
    <cellStyle name="60% - Énfasis5 2 5" xfId="314" xr:uid="{00000000-0005-0000-0000-0000A4000000}"/>
    <cellStyle name="60% - Énfasis5 3" xfId="136" xr:uid="{00000000-0005-0000-0000-0000A5000000}"/>
    <cellStyle name="60% - Énfasis5 3 2" xfId="412" xr:uid="{00000000-0005-0000-0000-0000A6000000}"/>
    <cellStyle name="60% - Énfasis5 4" xfId="137" xr:uid="{00000000-0005-0000-0000-0000A7000000}"/>
    <cellStyle name="60% - Énfasis5 4 2" xfId="451" xr:uid="{00000000-0005-0000-0000-0000A8000000}"/>
    <cellStyle name="60% - Énfasis5 5" xfId="360" xr:uid="{00000000-0005-0000-0000-0000A9000000}"/>
    <cellStyle name="60% - Énfasis6 2" xfId="138" xr:uid="{00000000-0005-0000-0000-0000AA000000}"/>
    <cellStyle name="60% - Énfasis6 2 2" xfId="139" xr:uid="{00000000-0005-0000-0000-0000AB000000}"/>
    <cellStyle name="60% - Énfasis6 2 3" xfId="260" xr:uid="{00000000-0005-0000-0000-0000AC000000}"/>
    <cellStyle name="60% - Énfasis6 2 4" xfId="389" xr:uid="{00000000-0005-0000-0000-0000AD000000}"/>
    <cellStyle name="60% - Énfasis6 2 5" xfId="313" xr:uid="{00000000-0005-0000-0000-0000AE000000}"/>
    <cellStyle name="60% - Énfasis6 3" xfId="140" xr:uid="{00000000-0005-0000-0000-0000AF000000}"/>
    <cellStyle name="60% - Énfasis6 3 2" xfId="413" xr:uid="{00000000-0005-0000-0000-0000B0000000}"/>
    <cellStyle name="60% - Énfasis6 4" xfId="141" xr:uid="{00000000-0005-0000-0000-0000B1000000}"/>
    <cellStyle name="60% - Énfasis6 4 2" xfId="452" xr:uid="{00000000-0005-0000-0000-0000B2000000}"/>
    <cellStyle name="60% - Énfasis6 5" xfId="361" xr:uid="{00000000-0005-0000-0000-0000B3000000}"/>
    <cellStyle name="Cálculo 2" xfId="142" xr:uid="{00000000-0005-0000-0000-0000B4000000}"/>
    <cellStyle name="Cálculo 2 2" xfId="143" xr:uid="{00000000-0005-0000-0000-0000B5000000}"/>
    <cellStyle name="Cálculo 2 3" xfId="261" xr:uid="{00000000-0005-0000-0000-0000B6000000}"/>
    <cellStyle name="Cálculo 2 4" xfId="337" xr:uid="{00000000-0005-0000-0000-0000B7000000}"/>
    <cellStyle name="Cálculo 2 5" xfId="312" xr:uid="{00000000-0005-0000-0000-0000B8000000}"/>
    <cellStyle name="Cálculo 3" xfId="144" xr:uid="{00000000-0005-0000-0000-0000B9000000}"/>
    <cellStyle name="Cálculo 3 2" xfId="414" xr:uid="{00000000-0005-0000-0000-0000BA000000}"/>
    <cellStyle name="Cálculo 4" xfId="145" xr:uid="{00000000-0005-0000-0000-0000BB000000}"/>
    <cellStyle name="Cálculo 4 2" xfId="453" xr:uid="{00000000-0005-0000-0000-0000BC000000}"/>
    <cellStyle name="Cálculo 5" xfId="362" xr:uid="{00000000-0005-0000-0000-0000BD000000}"/>
    <cellStyle name="Celda de comprobación 2" xfId="146" xr:uid="{00000000-0005-0000-0000-0000BE000000}"/>
    <cellStyle name="Celda de comprobación 2 2" xfId="147" xr:uid="{00000000-0005-0000-0000-0000BF000000}"/>
    <cellStyle name="Celda de comprobación 2 3" xfId="262" xr:uid="{00000000-0005-0000-0000-0000C0000000}"/>
    <cellStyle name="Celda de comprobación 2 4" xfId="326" xr:uid="{00000000-0005-0000-0000-0000C1000000}"/>
    <cellStyle name="Celda de comprobación 2 5" xfId="311" xr:uid="{00000000-0005-0000-0000-0000C2000000}"/>
    <cellStyle name="Celda de comprobación 3" xfId="148" xr:uid="{00000000-0005-0000-0000-0000C3000000}"/>
    <cellStyle name="Celda de comprobación 3 2" xfId="415" xr:uid="{00000000-0005-0000-0000-0000C4000000}"/>
    <cellStyle name="Celda de comprobación 4" xfId="149" xr:uid="{00000000-0005-0000-0000-0000C5000000}"/>
    <cellStyle name="Celda de comprobación 4 2" xfId="454" xr:uid="{00000000-0005-0000-0000-0000C6000000}"/>
    <cellStyle name="Celda de comprobación 5" xfId="363" xr:uid="{00000000-0005-0000-0000-0000C7000000}"/>
    <cellStyle name="Celda vinculada 2" xfId="150" xr:uid="{00000000-0005-0000-0000-0000C8000000}"/>
    <cellStyle name="Celda vinculada 2 2" xfId="151" xr:uid="{00000000-0005-0000-0000-0000C9000000}"/>
    <cellStyle name="Celda vinculada 2 3" xfId="263" xr:uid="{00000000-0005-0000-0000-0000CA000000}"/>
    <cellStyle name="Celda vinculada 2 4" xfId="388" xr:uid="{00000000-0005-0000-0000-0000CB000000}"/>
    <cellStyle name="Celda vinculada 2 5" xfId="310" xr:uid="{00000000-0005-0000-0000-0000CC000000}"/>
    <cellStyle name="Celda vinculada 3" xfId="152" xr:uid="{00000000-0005-0000-0000-0000CD000000}"/>
    <cellStyle name="Celda vinculada 3 2" xfId="416" xr:uid="{00000000-0005-0000-0000-0000CE000000}"/>
    <cellStyle name="Celda vinculada 4" xfId="153" xr:uid="{00000000-0005-0000-0000-0000CF000000}"/>
    <cellStyle name="Celda vinculada 4 2" xfId="455" xr:uid="{00000000-0005-0000-0000-0000D0000000}"/>
    <cellStyle name="Celda vinculada 5" xfId="364" xr:uid="{00000000-0005-0000-0000-0000D1000000}"/>
    <cellStyle name="cf1" xfId="44" xr:uid="{00000000-0005-0000-0000-0000D2000000}"/>
    <cellStyle name="cf2" xfId="45" xr:uid="{00000000-0005-0000-0000-0000D3000000}"/>
    <cellStyle name="cf3" xfId="46" xr:uid="{00000000-0005-0000-0000-0000D4000000}"/>
    <cellStyle name="cf4" xfId="47" xr:uid="{00000000-0005-0000-0000-0000D5000000}"/>
    <cellStyle name="cf5" xfId="48" xr:uid="{00000000-0005-0000-0000-0000D6000000}"/>
    <cellStyle name="cf6" xfId="49" xr:uid="{00000000-0005-0000-0000-0000D7000000}"/>
    <cellStyle name="Comma 2" xfId="9" xr:uid="{00000000-0005-0000-0000-0000D8000000}"/>
    <cellStyle name="Comma_Hoja de trabajo flujo 2007" xfId="3" xr:uid="{00000000-0005-0000-0000-0000D9000000}"/>
    <cellStyle name="Encabezado 4 2" xfId="154" xr:uid="{00000000-0005-0000-0000-0000DA000000}"/>
    <cellStyle name="Encabezado 4 2 2" xfId="155" xr:uid="{00000000-0005-0000-0000-0000DB000000}"/>
    <cellStyle name="Encabezado 4 2 3" xfId="264" xr:uid="{00000000-0005-0000-0000-0000DC000000}"/>
    <cellStyle name="Encabezado 4 2 4" xfId="333" xr:uid="{00000000-0005-0000-0000-0000DD000000}"/>
    <cellStyle name="Encabezado 4 2 5" xfId="309" xr:uid="{00000000-0005-0000-0000-0000DE000000}"/>
    <cellStyle name="Encabezado 4 3" xfId="156" xr:uid="{00000000-0005-0000-0000-0000DF000000}"/>
    <cellStyle name="Encabezado 4 3 2" xfId="417" xr:uid="{00000000-0005-0000-0000-0000E0000000}"/>
    <cellStyle name="Encabezado 4 4" xfId="157" xr:uid="{00000000-0005-0000-0000-0000E1000000}"/>
    <cellStyle name="Encabezado 4 4 2" xfId="456" xr:uid="{00000000-0005-0000-0000-0000E2000000}"/>
    <cellStyle name="Encabezado 4 5" xfId="365" xr:uid="{00000000-0005-0000-0000-0000E3000000}"/>
    <cellStyle name="Énfasis1 2" xfId="158" xr:uid="{00000000-0005-0000-0000-0000E4000000}"/>
    <cellStyle name="Énfasis1 2 2" xfId="159" xr:uid="{00000000-0005-0000-0000-0000E5000000}"/>
    <cellStyle name="Énfasis1 2 3" xfId="265" xr:uid="{00000000-0005-0000-0000-0000E6000000}"/>
    <cellStyle name="Énfasis1 2 4" xfId="395" xr:uid="{00000000-0005-0000-0000-0000E7000000}"/>
    <cellStyle name="Énfasis1 2 5" xfId="308" xr:uid="{00000000-0005-0000-0000-0000E8000000}"/>
    <cellStyle name="Énfasis1 3" xfId="160" xr:uid="{00000000-0005-0000-0000-0000E9000000}"/>
    <cellStyle name="Énfasis1 3 2" xfId="418" xr:uid="{00000000-0005-0000-0000-0000EA000000}"/>
    <cellStyle name="Énfasis1 4" xfId="161" xr:uid="{00000000-0005-0000-0000-0000EB000000}"/>
    <cellStyle name="Énfasis1 4 2" xfId="457" xr:uid="{00000000-0005-0000-0000-0000EC000000}"/>
    <cellStyle name="Énfasis1 5" xfId="366" xr:uid="{00000000-0005-0000-0000-0000ED000000}"/>
    <cellStyle name="Énfasis2 2" xfId="162" xr:uid="{00000000-0005-0000-0000-0000EE000000}"/>
    <cellStyle name="Énfasis2 2 2" xfId="163" xr:uid="{00000000-0005-0000-0000-0000EF000000}"/>
    <cellStyle name="Énfasis2 2 3" xfId="266" xr:uid="{00000000-0005-0000-0000-0000F0000000}"/>
    <cellStyle name="Énfasis2 2 4" xfId="476" xr:uid="{00000000-0005-0000-0000-0000F1000000}"/>
    <cellStyle name="Énfasis2 2 5" xfId="307" xr:uid="{00000000-0005-0000-0000-0000F2000000}"/>
    <cellStyle name="Énfasis2 3" xfId="164" xr:uid="{00000000-0005-0000-0000-0000F3000000}"/>
    <cellStyle name="Énfasis2 3 2" xfId="419" xr:uid="{00000000-0005-0000-0000-0000F4000000}"/>
    <cellStyle name="Énfasis2 4" xfId="165" xr:uid="{00000000-0005-0000-0000-0000F5000000}"/>
    <cellStyle name="Énfasis2 4 2" xfId="458" xr:uid="{00000000-0005-0000-0000-0000F6000000}"/>
    <cellStyle name="Énfasis2 5" xfId="367" xr:uid="{00000000-0005-0000-0000-0000F7000000}"/>
    <cellStyle name="Énfasis3 2" xfId="166" xr:uid="{00000000-0005-0000-0000-0000F8000000}"/>
    <cellStyle name="Énfasis3 2 2" xfId="167" xr:uid="{00000000-0005-0000-0000-0000F9000000}"/>
    <cellStyle name="Énfasis3 2 3" xfId="267" xr:uid="{00000000-0005-0000-0000-0000FA000000}"/>
    <cellStyle name="Énfasis3 2 4" xfId="474" xr:uid="{00000000-0005-0000-0000-0000FB000000}"/>
    <cellStyle name="Énfasis3 2 5" xfId="306" xr:uid="{00000000-0005-0000-0000-0000FC000000}"/>
    <cellStyle name="Énfasis3 3" xfId="168" xr:uid="{00000000-0005-0000-0000-0000FD000000}"/>
    <cellStyle name="Énfasis3 3 2" xfId="420" xr:uid="{00000000-0005-0000-0000-0000FE000000}"/>
    <cellStyle name="Énfasis3 4" xfId="169" xr:uid="{00000000-0005-0000-0000-0000FF000000}"/>
    <cellStyle name="Énfasis3 4 2" xfId="459" xr:uid="{00000000-0005-0000-0000-000000010000}"/>
    <cellStyle name="Énfasis3 5" xfId="368" xr:uid="{00000000-0005-0000-0000-000001010000}"/>
    <cellStyle name="Énfasis4 2" xfId="170" xr:uid="{00000000-0005-0000-0000-000002010000}"/>
    <cellStyle name="Énfasis4 2 2" xfId="171" xr:uid="{00000000-0005-0000-0000-000003010000}"/>
    <cellStyle name="Énfasis4 2 3" xfId="268" xr:uid="{00000000-0005-0000-0000-000004010000}"/>
    <cellStyle name="Énfasis4 2 4" xfId="475" xr:uid="{00000000-0005-0000-0000-000005010000}"/>
    <cellStyle name="Énfasis4 2 5" xfId="305" xr:uid="{00000000-0005-0000-0000-000006010000}"/>
    <cellStyle name="Énfasis4 3" xfId="172" xr:uid="{00000000-0005-0000-0000-000007010000}"/>
    <cellStyle name="Énfasis4 3 2" xfId="421" xr:uid="{00000000-0005-0000-0000-000008010000}"/>
    <cellStyle name="Énfasis4 4" xfId="173" xr:uid="{00000000-0005-0000-0000-000009010000}"/>
    <cellStyle name="Énfasis4 4 2" xfId="460" xr:uid="{00000000-0005-0000-0000-00000A010000}"/>
    <cellStyle name="Énfasis4 5" xfId="369" xr:uid="{00000000-0005-0000-0000-00000B010000}"/>
    <cellStyle name="Énfasis5 2" xfId="174" xr:uid="{00000000-0005-0000-0000-00000C010000}"/>
    <cellStyle name="Énfasis5 2 2" xfId="175" xr:uid="{00000000-0005-0000-0000-00000D010000}"/>
    <cellStyle name="Énfasis5 2 3" xfId="269" xr:uid="{00000000-0005-0000-0000-00000E010000}"/>
    <cellStyle name="Énfasis5 2 4" xfId="386" xr:uid="{00000000-0005-0000-0000-00000F010000}"/>
    <cellStyle name="Énfasis5 2 5" xfId="304" xr:uid="{00000000-0005-0000-0000-000010010000}"/>
    <cellStyle name="Énfasis5 3" xfId="176" xr:uid="{00000000-0005-0000-0000-000011010000}"/>
    <cellStyle name="Énfasis5 3 2" xfId="422" xr:uid="{00000000-0005-0000-0000-000012010000}"/>
    <cellStyle name="Énfasis5 4" xfId="177" xr:uid="{00000000-0005-0000-0000-000013010000}"/>
    <cellStyle name="Énfasis5 4 2" xfId="461" xr:uid="{00000000-0005-0000-0000-000014010000}"/>
    <cellStyle name="Énfasis5 5" xfId="370" xr:uid="{00000000-0005-0000-0000-000015010000}"/>
    <cellStyle name="Énfasis6 2" xfId="178" xr:uid="{00000000-0005-0000-0000-000016010000}"/>
    <cellStyle name="Énfasis6 2 2" xfId="179" xr:uid="{00000000-0005-0000-0000-000017010000}"/>
    <cellStyle name="Énfasis6 2 3" xfId="270" xr:uid="{00000000-0005-0000-0000-000018010000}"/>
    <cellStyle name="Énfasis6 2 4" xfId="384" xr:uid="{00000000-0005-0000-0000-000019010000}"/>
    <cellStyle name="Énfasis6 2 5" xfId="303" xr:uid="{00000000-0005-0000-0000-00001A010000}"/>
    <cellStyle name="Énfasis6 3" xfId="180" xr:uid="{00000000-0005-0000-0000-00001B010000}"/>
    <cellStyle name="Énfasis6 3 2" xfId="423" xr:uid="{00000000-0005-0000-0000-00001C010000}"/>
    <cellStyle name="Énfasis6 4" xfId="181" xr:uid="{00000000-0005-0000-0000-00001D010000}"/>
    <cellStyle name="Énfasis6 4 2" xfId="462" xr:uid="{00000000-0005-0000-0000-00001E010000}"/>
    <cellStyle name="Énfasis6 5" xfId="371" xr:uid="{00000000-0005-0000-0000-00001F010000}"/>
    <cellStyle name="Entrada 2" xfId="182" xr:uid="{00000000-0005-0000-0000-000020010000}"/>
    <cellStyle name="Entrada 2 2" xfId="183" xr:uid="{00000000-0005-0000-0000-000021010000}"/>
    <cellStyle name="Entrada 2 3" xfId="271" xr:uid="{00000000-0005-0000-0000-000022010000}"/>
    <cellStyle name="Entrada 2 4" xfId="296" xr:uid="{00000000-0005-0000-0000-000023010000}"/>
    <cellStyle name="Entrada 2 5" xfId="302" xr:uid="{00000000-0005-0000-0000-000024010000}"/>
    <cellStyle name="Entrada 3" xfId="184" xr:uid="{00000000-0005-0000-0000-000025010000}"/>
    <cellStyle name="Entrada 3 2" xfId="424" xr:uid="{00000000-0005-0000-0000-000026010000}"/>
    <cellStyle name="Entrada 4" xfId="185" xr:uid="{00000000-0005-0000-0000-000027010000}"/>
    <cellStyle name="Entrada 4 2" xfId="463" xr:uid="{00000000-0005-0000-0000-000028010000}"/>
    <cellStyle name="Entrada 5" xfId="372" xr:uid="{00000000-0005-0000-0000-000029010000}"/>
    <cellStyle name="Incorrecto 2" xfId="186" xr:uid="{00000000-0005-0000-0000-00002A010000}"/>
    <cellStyle name="Incorrecto 2 2" xfId="187" xr:uid="{00000000-0005-0000-0000-00002B010000}"/>
    <cellStyle name="Incorrecto 2 3" xfId="272" xr:uid="{00000000-0005-0000-0000-00002C010000}"/>
    <cellStyle name="Incorrecto 2 4" xfId="294" xr:uid="{00000000-0005-0000-0000-00002D010000}"/>
    <cellStyle name="Incorrecto 2 5" xfId="301" xr:uid="{00000000-0005-0000-0000-00002E010000}"/>
    <cellStyle name="Incorrecto 3" xfId="188" xr:uid="{00000000-0005-0000-0000-00002F010000}"/>
    <cellStyle name="Incorrecto 3 2" xfId="425" xr:uid="{00000000-0005-0000-0000-000030010000}"/>
    <cellStyle name="Incorrecto 4" xfId="189" xr:uid="{00000000-0005-0000-0000-000031010000}"/>
    <cellStyle name="Incorrecto 4 2" xfId="464" xr:uid="{00000000-0005-0000-0000-000032010000}"/>
    <cellStyle name="Incorrecto 5" xfId="373" xr:uid="{00000000-0005-0000-0000-000033010000}"/>
    <cellStyle name="Millares" xfId="2" builtinId="3"/>
    <cellStyle name="Millares 2" xfId="8" xr:uid="{00000000-0005-0000-0000-000035010000}"/>
    <cellStyle name="Millares 2 2" xfId="20" xr:uid="{00000000-0005-0000-0000-000036010000}"/>
    <cellStyle name="Millares 2 2 10" xfId="62" xr:uid="{00000000-0005-0000-0000-000037010000}"/>
    <cellStyle name="Millares 2 2 2" xfId="25" xr:uid="{00000000-0005-0000-0000-000038010000}"/>
    <cellStyle name="Millares 2 2 2 2" xfId="26" xr:uid="{00000000-0005-0000-0000-000039010000}"/>
    <cellStyle name="Millares 2 2 2 2 2" xfId="29" xr:uid="{00000000-0005-0000-0000-00003A010000}"/>
    <cellStyle name="Millares 2 2 2 2 2 2" xfId="30" xr:uid="{00000000-0005-0000-0000-00003B010000}"/>
    <cellStyle name="Millares 2 2 2 2 3" xfId="35" xr:uid="{00000000-0005-0000-0000-00003C010000}"/>
    <cellStyle name="Millares 2 2 2 2 4" xfId="191" xr:uid="{00000000-0005-0000-0000-00003D010000}"/>
    <cellStyle name="Millares 2 2 2 3" xfId="34" xr:uid="{00000000-0005-0000-0000-00003E010000}"/>
    <cellStyle name="Millares 2 2 2 3 2" xfId="480" xr:uid="{00000000-0005-0000-0000-00003F010000}"/>
    <cellStyle name="Millares 2 2 2 4" xfId="73" xr:uid="{00000000-0005-0000-0000-000040010000}"/>
    <cellStyle name="Millares 2 2 3" xfId="32" xr:uid="{00000000-0005-0000-0000-000041010000}"/>
    <cellStyle name="Millares 2 2 3 2" xfId="273" xr:uid="{00000000-0005-0000-0000-000042010000}"/>
    <cellStyle name="Millares 2 2 4" xfId="33" xr:uid="{00000000-0005-0000-0000-000043010000}"/>
    <cellStyle name="Millares 2 2 4 2" xfId="300" xr:uid="{00000000-0005-0000-0000-000044010000}"/>
    <cellStyle name="Millares 2 2 5" xfId="478" xr:uid="{00000000-0005-0000-0000-000045010000}"/>
    <cellStyle name="Millares 2 2 6" xfId="63" xr:uid="{00000000-0005-0000-0000-000046010000}"/>
    <cellStyle name="Millares 2 2 7" xfId="41" xr:uid="{00000000-0005-0000-0000-000047010000}"/>
    <cellStyle name="Millares 2 3" xfId="31" xr:uid="{00000000-0005-0000-0000-000048010000}"/>
    <cellStyle name="Millares 2 3 2" xfId="66" xr:uid="{00000000-0005-0000-0000-000049010000}"/>
    <cellStyle name="Millares 2 3 2 2" xfId="190" xr:uid="{00000000-0005-0000-0000-00004A010000}"/>
    <cellStyle name="Millares 2 3 3" xfId="479" xr:uid="{00000000-0005-0000-0000-00004B010000}"/>
    <cellStyle name="Millares 2 3 4" xfId="56" xr:uid="{00000000-0005-0000-0000-00004C010000}"/>
    <cellStyle name="Millares 2 4" xfId="21" xr:uid="{00000000-0005-0000-0000-00004D010000}"/>
    <cellStyle name="Millares 2 4 2" xfId="192" xr:uid="{00000000-0005-0000-0000-00004E010000}"/>
    <cellStyle name="Millares 2 4 3" xfId="481" xr:uid="{00000000-0005-0000-0000-00004F010000}"/>
    <cellStyle name="Millares 2 4 4" xfId="74" xr:uid="{00000000-0005-0000-0000-000050010000}"/>
    <cellStyle name="Millares 2 5" xfId="374" xr:uid="{00000000-0005-0000-0000-000051010000}"/>
    <cellStyle name="Millares 2 6" xfId="477" xr:uid="{00000000-0005-0000-0000-000052010000}"/>
    <cellStyle name="Millares 2 7" xfId="65" xr:uid="{00000000-0005-0000-0000-000053010000}"/>
    <cellStyle name="Millares 2 8" xfId="38" xr:uid="{00000000-0005-0000-0000-000054010000}"/>
    <cellStyle name="Millares 3" xfId="11" xr:uid="{00000000-0005-0000-0000-000055010000}"/>
    <cellStyle name="Millares 3 2" xfId="6" xr:uid="{00000000-0005-0000-0000-000056010000}"/>
    <cellStyle name="Millares 3 2 2" xfId="60" xr:uid="{00000000-0005-0000-0000-000057010000}"/>
    <cellStyle name="Millares 3 2 3" xfId="193" xr:uid="{00000000-0005-0000-0000-000058010000}"/>
    <cellStyle name="Millares 3 3" xfId="28" xr:uid="{00000000-0005-0000-0000-000059010000}"/>
    <cellStyle name="Millares 3 3 2" xfId="320" xr:uid="{00000000-0005-0000-0000-00005A010000}"/>
    <cellStyle name="Millares 3 4" xfId="325" xr:uid="{00000000-0005-0000-0000-00005B010000}"/>
    <cellStyle name="Millares 3 5" xfId="58" xr:uid="{00000000-0005-0000-0000-00005C010000}"/>
    <cellStyle name="Millares 3 6" xfId="51" xr:uid="{00000000-0005-0000-0000-00005D010000}"/>
    <cellStyle name="Millares 4" xfId="13" xr:uid="{00000000-0005-0000-0000-00005E010000}"/>
    <cellStyle name="Millares 4 2" xfId="54" xr:uid="{00000000-0005-0000-0000-00005F010000}"/>
    <cellStyle name="Millares 5" xfId="5" xr:uid="{00000000-0005-0000-0000-000060010000}"/>
    <cellStyle name="Millares 6" xfId="7" xr:uid="{00000000-0005-0000-0000-000061010000}"/>
    <cellStyle name="Millares 7" xfId="10" xr:uid="{00000000-0005-0000-0000-000062010000}"/>
    <cellStyle name="Millares 8" xfId="12" xr:uid="{00000000-0005-0000-0000-000063010000}"/>
    <cellStyle name="Millares 9" xfId="19" xr:uid="{00000000-0005-0000-0000-000064010000}"/>
    <cellStyle name="Millares 9 2" xfId="59" xr:uid="{00000000-0005-0000-0000-000065010000}"/>
    <cellStyle name="Moneda 2" xfId="15" xr:uid="{00000000-0005-0000-0000-000066010000}"/>
    <cellStyle name="Moneda 2 2" xfId="42" xr:uid="{00000000-0005-0000-0000-000067010000}"/>
    <cellStyle name="Moneda 2 3" xfId="57" xr:uid="{00000000-0005-0000-0000-000068010000}"/>
    <cellStyle name="Moneda 2 3 2" xfId="67" xr:uid="{00000000-0005-0000-0000-000069010000}"/>
    <cellStyle name="Moneda 2 4" xfId="39" xr:uid="{00000000-0005-0000-0000-00006A010000}"/>
    <cellStyle name="Moneda 3" xfId="52" xr:uid="{00000000-0005-0000-0000-00006B010000}"/>
    <cellStyle name="Moneda 4" xfId="55" xr:uid="{00000000-0005-0000-0000-00006C010000}"/>
    <cellStyle name="Neutral 2" xfId="194" xr:uid="{00000000-0005-0000-0000-00006D010000}"/>
    <cellStyle name="Neutral 2 2" xfId="195" xr:uid="{00000000-0005-0000-0000-00006E010000}"/>
    <cellStyle name="Neutral 2 3" xfId="275" xr:uid="{00000000-0005-0000-0000-00006F010000}"/>
    <cellStyle name="Neutral 2 4" xfId="387" xr:uid="{00000000-0005-0000-0000-000070010000}"/>
    <cellStyle name="Neutral 2 5" xfId="299" xr:uid="{00000000-0005-0000-0000-000071010000}"/>
    <cellStyle name="Neutral 3" xfId="196" xr:uid="{00000000-0005-0000-0000-000072010000}"/>
    <cellStyle name="Neutral 3 2" xfId="426" xr:uid="{00000000-0005-0000-0000-000073010000}"/>
    <cellStyle name="Neutral 4" xfId="197" xr:uid="{00000000-0005-0000-0000-000074010000}"/>
    <cellStyle name="Neutral 4 2" xfId="465" xr:uid="{00000000-0005-0000-0000-000075010000}"/>
    <cellStyle name="Neutral 5" xfId="375" xr:uid="{00000000-0005-0000-0000-000076010000}"/>
    <cellStyle name="Normal" xfId="0" builtinId="0"/>
    <cellStyle name="Normal 2" xfId="14" xr:uid="{00000000-0005-0000-0000-000078010000}"/>
    <cellStyle name="Normal 2 10" xfId="61" xr:uid="{00000000-0005-0000-0000-000079010000}"/>
    <cellStyle name="Normal 2 2" xfId="4" xr:uid="{00000000-0005-0000-0000-00007A010000}"/>
    <cellStyle name="Normal 2 2 2" xfId="16" xr:uid="{00000000-0005-0000-0000-00007B010000}"/>
    <cellStyle name="Normal 2 2 2 2" xfId="198" xr:uid="{00000000-0005-0000-0000-00007C010000}"/>
    <cellStyle name="Normal 2 2 3" xfId="27" xr:uid="{00000000-0005-0000-0000-00007D010000}"/>
    <cellStyle name="Normal 2 2 3 2" xfId="482" xr:uid="{00000000-0005-0000-0000-00007E010000}"/>
    <cellStyle name="Normal 2 2 4" xfId="64" xr:uid="{00000000-0005-0000-0000-00007F010000}"/>
    <cellStyle name="Normal 2 2 5" xfId="40" xr:uid="{00000000-0005-0000-0000-000080010000}"/>
    <cellStyle name="Normal 2 3" xfId="23" xr:uid="{00000000-0005-0000-0000-000081010000}"/>
    <cellStyle name="Normal 2 4" xfId="199" xr:uid="{00000000-0005-0000-0000-000082010000}"/>
    <cellStyle name="Normal 2 5" xfId="200" xr:uid="{00000000-0005-0000-0000-000083010000}"/>
    <cellStyle name="Normal 2 6" xfId="201" xr:uid="{00000000-0005-0000-0000-000084010000}"/>
    <cellStyle name="Normal 3" xfId="1" xr:uid="{00000000-0005-0000-0000-000085010000}"/>
    <cellStyle name="Normal 3 2" xfId="202" xr:uid="{00000000-0005-0000-0000-000086010000}"/>
    <cellStyle name="Normal 3 3" xfId="236" xr:uid="{00000000-0005-0000-0000-000087010000}"/>
    <cellStyle name="Normal 3 4" xfId="322" xr:uid="{00000000-0005-0000-0000-000088010000}"/>
    <cellStyle name="Normal 3 5" xfId="291" xr:uid="{00000000-0005-0000-0000-000089010000}"/>
    <cellStyle name="Normal 3 6" xfId="50" xr:uid="{00000000-0005-0000-0000-00008A010000}"/>
    <cellStyle name="Normal 4" xfId="18" xr:uid="{00000000-0005-0000-0000-00008B010000}"/>
    <cellStyle name="Normal 4 2" xfId="434" xr:uid="{00000000-0005-0000-0000-00008C010000}"/>
    <cellStyle name="Normal 4 3" xfId="203" xr:uid="{00000000-0005-0000-0000-00008D010000}"/>
    <cellStyle name="Normal 5" xfId="22" xr:uid="{00000000-0005-0000-0000-00008E010000}"/>
    <cellStyle name="Normal 6" xfId="36" xr:uid="{00000000-0005-0000-0000-00008F010000}"/>
    <cellStyle name="Notas 2" xfId="43" xr:uid="{00000000-0005-0000-0000-000090010000}"/>
    <cellStyle name="Notas 2 2" xfId="204" xr:uid="{00000000-0005-0000-0000-000091010000}"/>
    <cellStyle name="Notas 2 3" xfId="278" xr:uid="{00000000-0005-0000-0000-000092010000}"/>
    <cellStyle name="Notas 2 4" xfId="336" xr:uid="{00000000-0005-0000-0000-000093010000}"/>
    <cellStyle name="Notas 2 5" xfId="250" xr:uid="{00000000-0005-0000-0000-000094010000}"/>
    <cellStyle name="Notas 2 6" xfId="483" xr:uid="{00000000-0005-0000-0000-000095010000}"/>
    <cellStyle name="Notas 3" xfId="53" xr:uid="{00000000-0005-0000-0000-000096010000}"/>
    <cellStyle name="Notas 3 2" xfId="205" xr:uid="{00000000-0005-0000-0000-000097010000}"/>
    <cellStyle name="Notas 3 3" xfId="484" xr:uid="{00000000-0005-0000-0000-000098010000}"/>
    <cellStyle name="Notas 4" xfId="206" xr:uid="{00000000-0005-0000-0000-000099010000}"/>
    <cellStyle name="Notas 4 2" xfId="466" xr:uid="{00000000-0005-0000-0000-00009A010000}"/>
    <cellStyle name="Notas 5" xfId="376" xr:uid="{00000000-0005-0000-0000-00009B010000}"/>
    <cellStyle name="Notas 6" xfId="37" xr:uid="{00000000-0005-0000-0000-00009C010000}"/>
    <cellStyle name="Porcentaje 2" xfId="17" xr:uid="{00000000-0005-0000-0000-00009D010000}"/>
    <cellStyle name="Porcentaje 2 2" xfId="24" xr:uid="{00000000-0005-0000-0000-00009E010000}"/>
    <cellStyle name="Salida 2" xfId="207" xr:uid="{00000000-0005-0000-0000-00009F010000}"/>
    <cellStyle name="Salida 2 2" xfId="208" xr:uid="{00000000-0005-0000-0000-0000A0010000}"/>
    <cellStyle name="Salida 2 3" xfId="280" xr:uid="{00000000-0005-0000-0000-0000A1010000}"/>
    <cellStyle name="Salida 2 4" xfId="324" xr:uid="{00000000-0005-0000-0000-0000A2010000}"/>
    <cellStyle name="Salida 2 5" xfId="248" xr:uid="{00000000-0005-0000-0000-0000A3010000}"/>
    <cellStyle name="Salida 3" xfId="209" xr:uid="{00000000-0005-0000-0000-0000A4010000}"/>
    <cellStyle name="Salida 3 2" xfId="427" xr:uid="{00000000-0005-0000-0000-0000A5010000}"/>
    <cellStyle name="Salida 4" xfId="210" xr:uid="{00000000-0005-0000-0000-0000A6010000}"/>
    <cellStyle name="Salida 4 2" xfId="467" xr:uid="{00000000-0005-0000-0000-0000A7010000}"/>
    <cellStyle name="Salida 5" xfId="377" xr:uid="{00000000-0005-0000-0000-0000A8010000}"/>
    <cellStyle name="Texto de advertencia 2" xfId="211" xr:uid="{00000000-0005-0000-0000-0000A9010000}"/>
    <cellStyle name="Texto de advertencia 2 2" xfId="212" xr:uid="{00000000-0005-0000-0000-0000AA010000}"/>
    <cellStyle name="Texto de advertencia 2 3" xfId="282" xr:uid="{00000000-0005-0000-0000-0000AB010000}"/>
    <cellStyle name="Texto de advertencia 2 4" xfId="319" xr:uid="{00000000-0005-0000-0000-0000AC010000}"/>
    <cellStyle name="Texto de advertencia 2 5" xfId="246" xr:uid="{00000000-0005-0000-0000-0000AD010000}"/>
    <cellStyle name="Texto de advertencia 3" xfId="213" xr:uid="{00000000-0005-0000-0000-0000AE010000}"/>
    <cellStyle name="Texto de advertencia 3 2" xfId="428" xr:uid="{00000000-0005-0000-0000-0000AF010000}"/>
    <cellStyle name="Texto de advertencia 4" xfId="214" xr:uid="{00000000-0005-0000-0000-0000B0010000}"/>
    <cellStyle name="Texto de advertencia 4 2" xfId="468" xr:uid="{00000000-0005-0000-0000-0000B1010000}"/>
    <cellStyle name="Texto de advertencia 5" xfId="378" xr:uid="{00000000-0005-0000-0000-0000B2010000}"/>
    <cellStyle name="Texto explicativo 2" xfId="215" xr:uid="{00000000-0005-0000-0000-0000B3010000}"/>
    <cellStyle name="Texto explicativo 2 2" xfId="216" xr:uid="{00000000-0005-0000-0000-0000B4010000}"/>
    <cellStyle name="Texto explicativo 2 3" xfId="284" xr:uid="{00000000-0005-0000-0000-0000B5010000}"/>
    <cellStyle name="Texto explicativo 2 4" xfId="295" xr:uid="{00000000-0005-0000-0000-0000B6010000}"/>
    <cellStyle name="Texto explicativo 2 5" xfId="244" xr:uid="{00000000-0005-0000-0000-0000B7010000}"/>
    <cellStyle name="Texto explicativo 3" xfId="217" xr:uid="{00000000-0005-0000-0000-0000B8010000}"/>
    <cellStyle name="Texto explicativo 3 2" xfId="429" xr:uid="{00000000-0005-0000-0000-0000B9010000}"/>
    <cellStyle name="Texto explicativo 4" xfId="218" xr:uid="{00000000-0005-0000-0000-0000BA010000}"/>
    <cellStyle name="Texto explicativo 4 2" xfId="469" xr:uid="{00000000-0005-0000-0000-0000BB010000}"/>
    <cellStyle name="Texto explicativo 5" xfId="379" xr:uid="{00000000-0005-0000-0000-0000BC010000}"/>
    <cellStyle name="Título 2 2" xfId="220" xr:uid="{00000000-0005-0000-0000-0000BD010000}"/>
    <cellStyle name="Título 2 2 2" xfId="221" xr:uid="{00000000-0005-0000-0000-0000BE010000}"/>
    <cellStyle name="Título 2 2 3" xfId="287" xr:uid="{00000000-0005-0000-0000-0000BF010000}"/>
    <cellStyle name="Título 2 2 4" xfId="323" xr:uid="{00000000-0005-0000-0000-0000C0010000}"/>
    <cellStyle name="Título 2 2 5" xfId="298" xr:uid="{00000000-0005-0000-0000-0000C1010000}"/>
    <cellStyle name="Título 2 3" xfId="222" xr:uid="{00000000-0005-0000-0000-0000C2010000}"/>
    <cellStyle name="Título 2 3 2" xfId="431" xr:uid="{00000000-0005-0000-0000-0000C3010000}"/>
    <cellStyle name="Título 2 4" xfId="223" xr:uid="{00000000-0005-0000-0000-0000C4010000}"/>
    <cellStyle name="Título 2 4 2" xfId="471" xr:uid="{00000000-0005-0000-0000-0000C5010000}"/>
    <cellStyle name="Título 2 5" xfId="381" xr:uid="{00000000-0005-0000-0000-0000C6010000}"/>
    <cellStyle name="Título 3 2" xfId="224" xr:uid="{00000000-0005-0000-0000-0000C7010000}"/>
    <cellStyle name="Título 3 2 2" xfId="225" xr:uid="{00000000-0005-0000-0000-0000C8010000}"/>
    <cellStyle name="Título 3 2 3" xfId="289" xr:uid="{00000000-0005-0000-0000-0000C9010000}"/>
    <cellStyle name="Título 3 2 4" xfId="385" xr:uid="{00000000-0005-0000-0000-0000CA010000}"/>
    <cellStyle name="Título 3 2 5" xfId="297" xr:uid="{00000000-0005-0000-0000-0000CB010000}"/>
    <cellStyle name="Título 3 3" xfId="226" xr:uid="{00000000-0005-0000-0000-0000CC010000}"/>
    <cellStyle name="Título 3 3 2" xfId="432" xr:uid="{00000000-0005-0000-0000-0000CD010000}"/>
    <cellStyle name="Título 3 4" xfId="227" xr:uid="{00000000-0005-0000-0000-0000CE010000}"/>
    <cellStyle name="Título 3 4 2" xfId="472" xr:uid="{00000000-0005-0000-0000-0000CF010000}"/>
    <cellStyle name="Título 3 5" xfId="382" xr:uid="{00000000-0005-0000-0000-0000D0010000}"/>
    <cellStyle name="Título 4" xfId="219" xr:uid="{00000000-0005-0000-0000-0000D1010000}"/>
    <cellStyle name="Título 4 2" xfId="228" xr:uid="{00000000-0005-0000-0000-0000D2010000}"/>
    <cellStyle name="Título 4 3" xfId="286" xr:uid="{00000000-0005-0000-0000-0000D3010000}"/>
    <cellStyle name="Título 4 4" xfId="335" xr:uid="{00000000-0005-0000-0000-0000D4010000}"/>
    <cellStyle name="Título 4 5" xfId="242" xr:uid="{00000000-0005-0000-0000-0000D5010000}"/>
    <cellStyle name="Título 5" xfId="229" xr:uid="{00000000-0005-0000-0000-0000D6010000}"/>
    <cellStyle name="Título 5 2" xfId="430" xr:uid="{00000000-0005-0000-0000-0000D7010000}"/>
    <cellStyle name="Título 6" xfId="230" xr:uid="{00000000-0005-0000-0000-0000D8010000}"/>
    <cellStyle name="Título 6 2" xfId="470" xr:uid="{00000000-0005-0000-0000-0000D9010000}"/>
    <cellStyle name="Título 7" xfId="380" xr:uid="{00000000-0005-0000-0000-0000DA010000}"/>
    <cellStyle name="Total 2" xfId="231" xr:uid="{00000000-0005-0000-0000-0000DB010000}"/>
    <cellStyle name="Total 2 2" xfId="232" xr:uid="{00000000-0005-0000-0000-0000DC010000}"/>
    <cellStyle name="Total 2 3" xfId="292" xr:uid="{00000000-0005-0000-0000-0000DD010000}"/>
    <cellStyle name="Total 2 4" xfId="334" xr:uid="{00000000-0005-0000-0000-0000DE010000}"/>
    <cellStyle name="Total 2 5" xfId="238" xr:uid="{00000000-0005-0000-0000-0000DF010000}"/>
    <cellStyle name="Total 3" xfId="233" xr:uid="{00000000-0005-0000-0000-0000E0010000}"/>
    <cellStyle name="Total 3 2" xfId="433" xr:uid="{00000000-0005-0000-0000-0000E1010000}"/>
    <cellStyle name="Total 4" xfId="234" xr:uid="{00000000-0005-0000-0000-0000E2010000}"/>
    <cellStyle name="Total 4 2" xfId="473" xr:uid="{00000000-0005-0000-0000-0000E3010000}"/>
    <cellStyle name="Total 5" xfId="383" xr:uid="{00000000-0005-0000-0000-0000E4010000}"/>
  </cellStyles>
  <dxfs count="0"/>
  <tableStyles count="1" defaultTableStyle="TableStyleMedium2" defaultPivotStyle="PivotStyleLight16">
    <tableStyle name="Estilo de tabla 1" pivot="0" count="0" xr9:uid="{00000000-0011-0000-FFFF-FFFF00000000}"/>
  </tableStyles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844960</xdr:colOff>
      <xdr:row>1</xdr:row>
      <xdr:rowOff>84496</xdr:rowOff>
    </xdr:from>
    <xdr:to>
      <xdr:col>3</xdr:col>
      <xdr:colOff>1313835</xdr:colOff>
      <xdr:row>4</xdr:row>
      <xdr:rowOff>66982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05424" y="322621"/>
          <a:ext cx="1713270" cy="6738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1</xdr:row>
      <xdr:rowOff>133350</xdr:rowOff>
    </xdr:from>
    <xdr:to>
      <xdr:col>1</xdr:col>
      <xdr:colOff>447675</xdr:colOff>
      <xdr:row>4</xdr:row>
      <xdr:rowOff>37117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19075" y="323850"/>
          <a:ext cx="1000125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0</xdr:row>
      <xdr:rowOff>66675</xdr:rowOff>
    </xdr:from>
    <xdr:to>
      <xdr:col>0</xdr:col>
      <xdr:colOff>1343134</xdr:colOff>
      <xdr:row>3</xdr:row>
      <xdr:rowOff>10731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66675"/>
          <a:ext cx="962134" cy="5250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186086</xdr:colOff>
      <xdr:row>2</xdr:row>
      <xdr:rowOff>0</xdr:rowOff>
    </xdr:from>
    <xdr:to>
      <xdr:col>0</xdr:col>
      <xdr:colOff>1300511</xdr:colOff>
      <xdr:row>4</xdr:row>
      <xdr:rowOff>94266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86086" y="0"/>
          <a:ext cx="1114425" cy="5356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161926</xdr:rowOff>
    </xdr:from>
    <xdr:to>
      <xdr:col>0</xdr:col>
      <xdr:colOff>1123950</xdr:colOff>
      <xdr:row>3</xdr:row>
      <xdr:rowOff>66676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6675" y="161926"/>
          <a:ext cx="10572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1</xdr:row>
      <xdr:rowOff>142875</xdr:rowOff>
    </xdr:from>
    <xdr:to>
      <xdr:col>0</xdr:col>
      <xdr:colOff>1371600</xdr:colOff>
      <xdr:row>4</xdr:row>
      <xdr:rowOff>46642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23850" y="3333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1</xdr:row>
      <xdr:rowOff>57150</xdr:rowOff>
    </xdr:from>
    <xdr:to>
      <xdr:col>1</xdr:col>
      <xdr:colOff>1171575</xdr:colOff>
      <xdr:row>3</xdr:row>
      <xdr:rowOff>183167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8625" y="247650"/>
          <a:ext cx="1057275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438149</xdr:colOff>
      <xdr:row>1</xdr:row>
      <xdr:rowOff>19050</xdr:rowOff>
    </xdr:from>
    <xdr:to>
      <xdr:col>2</xdr:col>
      <xdr:colOff>295274</xdr:colOff>
      <xdr:row>5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38149" y="209550"/>
          <a:ext cx="147637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0</xdr:rowOff>
    </xdr:from>
    <xdr:to>
      <xdr:col>3</xdr:col>
      <xdr:colOff>990600</xdr:colOff>
      <xdr:row>3</xdr:row>
      <xdr:rowOff>141892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1475" y="190500"/>
          <a:ext cx="10858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171450</xdr:rowOff>
    </xdr:from>
    <xdr:to>
      <xdr:col>3</xdr:col>
      <xdr:colOff>1076325</xdr:colOff>
      <xdr:row>3</xdr:row>
      <xdr:rowOff>122842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14325" y="171450"/>
          <a:ext cx="1047750" cy="532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165229</xdr:colOff>
      <xdr:row>1</xdr:row>
      <xdr:rowOff>97193</xdr:rowOff>
    </xdr:from>
    <xdr:to>
      <xdr:col>1</xdr:col>
      <xdr:colOff>1122011</xdr:colOff>
      <xdr:row>4</xdr:row>
      <xdr:rowOff>88793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5229" y="97193"/>
          <a:ext cx="1570257" cy="4274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411125</xdr:colOff>
      <xdr:row>0</xdr:row>
      <xdr:rowOff>188285</xdr:rowOff>
    </xdr:from>
    <xdr:to>
      <xdr:col>2</xdr:col>
      <xdr:colOff>1458875</xdr:colOff>
      <xdr:row>3</xdr:row>
      <xdr:rowOff>78318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44352" y="18828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28575</xdr:rowOff>
    </xdr:from>
    <xdr:to>
      <xdr:col>0</xdr:col>
      <xdr:colOff>1390650</xdr:colOff>
      <xdr:row>2</xdr:row>
      <xdr:rowOff>179992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42900" y="285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3</xdr:row>
      <xdr:rowOff>142875</xdr:rowOff>
    </xdr:from>
    <xdr:to>
      <xdr:col>1</xdr:col>
      <xdr:colOff>647700</xdr:colOff>
      <xdr:row>6</xdr:row>
      <xdr:rowOff>46642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33375" y="714375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419100</xdr:colOff>
      <xdr:row>1</xdr:row>
      <xdr:rowOff>152400</xdr:rowOff>
    </xdr:from>
    <xdr:to>
      <xdr:col>0</xdr:col>
      <xdr:colOff>1466850</xdr:colOff>
      <xdr:row>4</xdr:row>
      <xdr:rowOff>113317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19100" y="342900"/>
          <a:ext cx="1047750" cy="532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A%20DICEIMBRE%202023\recuperacion%20emmanuel\2201%20Armado%20de%20los%20Estados%20Financieros%20de%20Grupo%20Carol%20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User\AppData\Local\Temp\7zO45EA9B51\EEFF%20Digecog%202017-2016%20JARS%20Final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ad"/>
      <sheetName val="BS"/>
      <sheetName val="ER"/>
      <sheetName val="ECP"/>
      <sheetName val="EFE"/>
      <sheetName val="Notas"/>
      <sheetName val="Links"/>
      <sheetName val="Préstamos"/>
      <sheetName val="Tickmarks"/>
      <sheetName val="Dist. Inv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C"/>
      <sheetName val="ESF"/>
      <sheetName val="ERF"/>
      <sheetName val="ECANP"/>
      <sheetName val="EFE"/>
      <sheetName val="Reg. no monetarios"/>
    </sheetNames>
    <sheetDataSet>
      <sheetData sheetId="0">
        <row r="2">
          <cell r="G2">
            <v>0</v>
          </cell>
        </row>
        <row r="3">
          <cell r="G3">
            <v>1920100</v>
          </cell>
        </row>
        <row r="4">
          <cell r="G4">
            <v>0</v>
          </cell>
        </row>
        <row r="5">
          <cell r="G5">
            <v>0</v>
          </cell>
        </row>
        <row r="6">
          <cell r="G6">
            <v>0</v>
          </cell>
        </row>
        <row r="7">
          <cell r="G7">
            <v>0</v>
          </cell>
        </row>
        <row r="8">
          <cell r="G8">
            <v>0</v>
          </cell>
        </row>
        <row r="9">
          <cell r="G9">
            <v>0</v>
          </cell>
        </row>
        <row r="11">
          <cell r="B11" t="str">
            <v>Mapeo</v>
          </cell>
          <cell r="G11">
            <v>2016</v>
          </cell>
        </row>
        <row r="12">
          <cell r="B12" t="str">
            <v>**</v>
          </cell>
          <cell r="G12">
            <v>0</v>
          </cell>
        </row>
        <row r="13">
          <cell r="B13" t="str">
            <v>0001</v>
          </cell>
          <cell r="G13">
            <v>29607</v>
          </cell>
        </row>
        <row r="14">
          <cell r="B14" t="str">
            <v>0001</v>
          </cell>
          <cell r="G14">
            <v>162619</v>
          </cell>
        </row>
        <row r="15">
          <cell r="B15" t="str">
            <v>0004</v>
          </cell>
          <cell r="G15">
            <v>0</v>
          </cell>
        </row>
        <row r="16">
          <cell r="B16" t="str">
            <v>0005</v>
          </cell>
          <cell r="G16">
            <v>1548517</v>
          </cell>
        </row>
        <row r="17">
          <cell r="B17" t="str">
            <v>0006</v>
          </cell>
          <cell r="G17">
            <v>0</v>
          </cell>
        </row>
        <row r="18">
          <cell r="B18" t="str">
            <v>0012</v>
          </cell>
          <cell r="G18">
            <v>66323158</v>
          </cell>
        </row>
        <row r="19">
          <cell r="B19" t="str">
            <v>0012</v>
          </cell>
          <cell r="G19">
            <v>-44760480</v>
          </cell>
        </row>
        <row r="20">
          <cell r="B20" t="str">
            <v>0013</v>
          </cell>
          <cell r="G20">
            <v>7590659</v>
          </cell>
        </row>
        <row r="21">
          <cell r="B21" t="str">
            <v>0013</v>
          </cell>
          <cell r="G21">
            <v>-2196477</v>
          </cell>
        </row>
        <row r="22">
          <cell r="B22">
            <v>0</v>
          </cell>
          <cell r="G22">
            <v>0</v>
          </cell>
        </row>
        <row r="23">
          <cell r="B23" t="str">
            <v>**</v>
          </cell>
          <cell r="G23">
            <v>0</v>
          </cell>
        </row>
        <row r="24">
          <cell r="B24" t="str">
            <v>0016</v>
          </cell>
          <cell r="G24">
            <v>-1789939</v>
          </cell>
        </row>
        <row r="25">
          <cell r="B25" t="str">
            <v>0019</v>
          </cell>
          <cell r="G25">
            <v>0</v>
          </cell>
        </row>
        <row r="26">
          <cell r="B26">
            <v>0</v>
          </cell>
          <cell r="G26">
            <v>0</v>
          </cell>
        </row>
        <row r="27">
          <cell r="B27" t="str">
            <v>**</v>
          </cell>
          <cell r="G27">
            <v>0</v>
          </cell>
        </row>
        <row r="28">
          <cell r="B28" t="str">
            <v>0033</v>
          </cell>
          <cell r="G28">
            <v>-28827764</v>
          </cell>
        </row>
        <row r="29">
          <cell r="B29" t="str">
            <v>0032</v>
          </cell>
          <cell r="G29">
            <v>0</v>
          </cell>
        </row>
        <row r="30">
          <cell r="B30">
            <v>0</v>
          </cell>
          <cell r="G30">
            <v>0</v>
          </cell>
        </row>
        <row r="31">
          <cell r="B31">
            <v>0</v>
          </cell>
          <cell r="G31">
            <v>0</v>
          </cell>
        </row>
        <row r="32">
          <cell r="B32" t="str">
            <v>**</v>
          </cell>
          <cell r="G32">
            <v>0</v>
          </cell>
        </row>
        <row r="33">
          <cell r="B33" t="str">
            <v>0037</v>
          </cell>
          <cell r="G33">
            <v>-283208198</v>
          </cell>
        </row>
        <row r="34">
          <cell r="B34">
            <v>0</v>
          </cell>
          <cell r="G34">
            <v>0</v>
          </cell>
        </row>
        <row r="35">
          <cell r="B35" t="str">
            <v>**</v>
          </cell>
          <cell r="G35">
            <v>0</v>
          </cell>
        </row>
        <row r="36">
          <cell r="B36">
            <v>0</v>
          </cell>
          <cell r="G36">
            <v>0</v>
          </cell>
        </row>
        <row r="37">
          <cell r="B37">
            <v>0</v>
          </cell>
          <cell r="G37">
            <v>0</v>
          </cell>
        </row>
        <row r="38">
          <cell r="B38" t="str">
            <v>0039</v>
          </cell>
          <cell r="G38">
            <v>129533983</v>
          </cell>
        </row>
        <row r="39">
          <cell r="B39" t="str">
            <v>0039</v>
          </cell>
          <cell r="G39">
            <v>21966500</v>
          </cell>
        </row>
        <row r="40">
          <cell r="B40" t="str">
            <v>0039</v>
          </cell>
          <cell r="G40">
            <v>1390000</v>
          </cell>
        </row>
        <row r="41">
          <cell r="B41" t="str">
            <v>0039</v>
          </cell>
          <cell r="G41">
            <v>12813415</v>
          </cell>
        </row>
        <row r="42">
          <cell r="B42" t="str">
            <v>0039</v>
          </cell>
          <cell r="G42">
            <v>0</v>
          </cell>
        </row>
        <row r="43">
          <cell r="B43" t="str">
            <v>0039</v>
          </cell>
          <cell r="G43">
            <v>903553</v>
          </cell>
        </row>
        <row r="44">
          <cell r="B44">
            <v>0</v>
          </cell>
          <cell r="G44">
            <v>0</v>
          </cell>
        </row>
        <row r="45">
          <cell r="B45" t="str">
            <v>0039</v>
          </cell>
          <cell r="G45">
            <v>32316698</v>
          </cell>
        </row>
        <row r="46">
          <cell r="B46" t="str">
            <v>0039</v>
          </cell>
          <cell r="G46">
            <v>1998500</v>
          </cell>
        </row>
        <row r="47">
          <cell r="B47" t="str">
            <v>0039</v>
          </cell>
          <cell r="G47">
            <v>5905750</v>
          </cell>
        </row>
        <row r="48">
          <cell r="B48">
            <v>0</v>
          </cell>
          <cell r="G48">
            <v>0</v>
          </cell>
        </row>
        <row r="49">
          <cell r="B49" t="str">
            <v>0039</v>
          </cell>
          <cell r="G49">
            <v>12650117</v>
          </cell>
        </row>
        <row r="50">
          <cell r="B50">
            <v>0</v>
          </cell>
          <cell r="G50">
            <v>0</v>
          </cell>
        </row>
        <row r="51">
          <cell r="B51" t="str">
            <v>0039</v>
          </cell>
          <cell r="G51">
            <v>10113254</v>
          </cell>
        </row>
        <row r="52">
          <cell r="B52" t="str">
            <v>0039</v>
          </cell>
          <cell r="G52">
            <v>10799930</v>
          </cell>
        </row>
        <row r="53">
          <cell r="B53" t="str">
            <v>0039</v>
          </cell>
          <cell r="G53">
            <v>1161346</v>
          </cell>
        </row>
        <row r="54">
          <cell r="B54">
            <v>0</v>
          </cell>
          <cell r="G54">
            <v>0</v>
          </cell>
        </row>
        <row r="55">
          <cell r="B55">
            <v>0</v>
          </cell>
          <cell r="G55">
            <v>0</v>
          </cell>
        </row>
        <row r="56">
          <cell r="B56" t="str">
            <v>0044</v>
          </cell>
          <cell r="G56">
            <v>6926</v>
          </cell>
        </row>
        <row r="57">
          <cell r="B57" t="str">
            <v>0044</v>
          </cell>
          <cell r="G57">
            <v>890703</v>
          </cell>
        </row>
        <row r="58">
          <cell r="B58" t="str">
            <v>0044</v>
          </cell>
          <cell r="G58">
            <v>58262</v>
          </cell>
        </row>
        <row r="59">
          <cell r="B59" t="str">
            <v>0044</v>
          </cell>
          <cell r="G59">
            <v>1724167</v>
          </cell>
        </row>
        <row r="60">
          <cell r="B60" t="str">
            <v>0044</v>
          </cell>
          <cell r="G60">
            <v>3546253</v>
          </cell>
        </row>
        <row r="61">
          <cell r="B61">
            <v>0</v>
          </cell>
          <cell r="G61">
            <v>0</v>
          </cell>
        </row>
        <row r="62">
          <cell r="B62" t="str">
            <v>0044</v>
          </cell>
          <cell r="G62">
            <v>153897</v>
          </cell>
        </row>
        <row r="63">
          <cell r="B63" t="str">
            <v>0044</v>
          </cell>
          <cell r="G63">
            <v>159209</v>
          </cell>
        </row>
        <row r="64">
          <cell r="B64">
            <v>0</v>
          </cell>
          <cell r="G64">
            <v>0</v>
          </cell>
        </row>
        <row r="65">
          <cell r="B65" t="str">
            <v>0044</v>
          </cell>
          <cell r="G65">
            <v>43050</v>
          </cell>
        </row>
        <row r="66">
          <cell r="B66" t="str">
            <v>0044</v>
          </cell>
          <cell r="G66">
            <v>129190</v>
          </cell>
        </row>
        <row r="67">
          <cell r="B67">
            <v>0</v>
          </cell>
          <cell r="G67">
            <v>0</v>
          </cell>
        </row>
        <row r="68">
          <cell r="B68" t="str">
            <v>0044</v>
          </cell>
          <cell r="G68">
            <v>241758</v>
          </cell>
        </row>
        <row r="69">
          <cell r="B69" t="str">
            <v>0044</v>
          </cell>
          <cell r="G69">
            <v>600</v>
          </cell>
        </row>
        <row r="70">
          <cell r="B70">
            <v>0</v>
          </cell>
          <cell r="G70">
            <v>0</v>
          </cell>
        </row>
        <row r="71">
          <cell r="B71" t="str">
            <v>0044</v>
          </cell>
          <cell r="G71">
            <v>184800</v>
          </cell>
        </row>
        <row r="72">
          <cell r="B72" t="str">
            <v>0044</v>
          </cell>
          <cell r="G72">
            <v>0</v>
          </cell>
        </row>
        <row r="73">
          <cell r="B73" t="str">
            <v>0044</v>
          </cell>
          <cell r="G73">
            <v>6672</v>
          </cell>
        </row>
        <row r="74">
          <cell r="B74">
            <v>0</v>
          </cell>
          <cell r="G74">
            <v>0</v>
          </cell>
        </row>
        <row r="75">
          <cell r="B75" t="str">
            <v>0044</v>
          </cell>
          <cell r="G75">
            <v>1431496</v>
          </cell>
        </row>
        <row r="76">
          <cell r="B76" t="str">
            <v>0044</v>
          </cell>
          <cell r="G76">
            <v>2780030</v>
          </cell>
        </row>
        <row r="77">
          <cell r="B77">
            <v>0</v>
          </cell>
          <cell r="G77">
            <v>0</v>
          </cell>
        </row>
        <row r="78">
          <cell r="B78" t="str">
            <v>0044</v>
          </cell>
          <cell r="G78">
            <v>125188</v>
          </cell>
        </row>
        <row r="79">
          <cell r="B79" t="str">
            <v>0044</v>
          </cell>
          <cell r="G79">
            <v>0</v>
          </cell>
        </row>
        <row r="80">
          <cell r="B80" t="str">
            <v>0044</v>
          </cell>
          <cell r="G80">
            <v>0</v>
          </cell>
        </row>
        <row r="81">
          <cell r="B81" t="str">
            <v>0044</v>
          </cell>
          <cell r="G81">
            <v>601385</v>
          </cell>
        </row>
        <row r="82">
          <cell r="B82" t="str">
            <v>0044</v>
          </cell>
          <cell r="G82">
            <v>0</v>
          </cell>
        </row>
        <row r="83">
          <cell r="B83" t="str">
            <v>0044</v>
          </cell>
          <cell r="G83">
            <v>1094412</v>
          </cell>
        </row>
        <row r="84">
          <cell r="B84">
            <v>0</v>
          </cell>
          <cell r="G84">
            <v>0</v>
          </cell>
        </row>
        <row r="85">
          <cell r="B85" t="str">
            <v>0044</v>
          </cell>
          <cell r="G85">
            <v>5496</v>
          </cell>
        </row>
        <row r="86">
          <cell r="B86" t="str">
            <v>0044</v>
          </cell>
          <cell r="G86">
            <v>0</v>
          </cell>
        </row>
        <row r="87">
          <cell r="B87" t="str">
            <v>0044</v>
          </cell>
          <cell r="G87">
            <v>40000</v>
          </cell>
        </row>
        <row r="88">
          <cell r="B88" t="str">
            <v>0044</v>
          </cell>
          <cell r="G88">
            <v>12528</v>
          </cell>
        </row>
        <row r="89">
          <cell r="B89" t="str">
            <v>0044</v>
          </cell>
          <cell r="G89">
            <v>44150</v>
          </cell>
        </row>
        <row r="90">
          <cell r="B90" t="str">
            <v>0044</v>
          </cell>
          <cell r="G90">
            <v>112878</v>
          </cell>
        </row>
        <row r="91">
          <cell r="B91" t="str">
            <v>0044</v>
          </cell>
          <cell r="G91">
            <v>50327</v>
          </cell>
        </row>
        <row r="92">
          <cell r="B92" t="str">
            <v>0044</v>
          </cell>
          <cell r="G92">
            <v>59545</v>
          </cell>
        </row>
        <row r="93">
          <cell r="B93" t="str">
            <v>0044</v>
          </cell>
          <cell r="G93">
            <v>169700</v>
          </cell>
        </row>
        <row r="94">
          <cell r="B94" t="str">
            <v>0044</v>
          </cell>
          <cell r="G94">
            <v>4000</v>
          </cell>
        </row>
        <row r="95">
          <cell r="B95" t="str">
            <v>0044</v>
          </cell>
          <cell r="G95">
            <v>2245</v>
          </cell>
        </row>
        <row r="96">
          <cell r="B96">
            <v>0</v>
          </cell>
          <cell r="G96">
            <v>0</v>
          </cell>
        </row>
        <row r="97">
          <cell r="B97">
            <v>0</v>
          </cell>
          <cell r="G97">
            <v>0</v>
          </cell>
        </row>
        <row r="98">
          <cell r="B98" t="str">
            <v>0039</v>
          </cell>
          <cell r="G98">
            <v>6366492</v>
          </cell>
        </row>
        <row r="99">
          <cell r="B99" t="str">
            <v>0041</v>
          </cell>
          <cell r="G99">
            <v>37268</v>
          </cell>
        </row>
        <row r="100">
          <cell r="B100">
            <v>0</v>
          </cell>
          <cell r="G100">
            <v>0</v>
          </cell>
        </row>
        <row r="101">
          <cell r="B101" t="str">
            <v>0041</v>
          </cell>
          <cell r="G101">
            <v>1180</v>
          </cell>
        </row>
        <row r="102">
          <cell r="B102" t="str">
            <v>0041</v>
          </cell>
          <cell r="G102">
            <v>4444</v>
          </cell>
        </row>
        <row r="103">
          <cell r="B103" t="str">
            <v>0039</v>
          </cell>
          <cell r="G103">
            <v>211643</v>
          </cell>
        </row>
        <row r="104">
          <cell r="B104">
            <v>0</v>
          </cell>
          <cell r="G104">
            <v>0</v>
          </cell>
        </row>
        <row r="105">
          <cell r="B105" t="str">
            <v>0041</v>
          </cell>
          <cell r="G105">
            <v>162695</v>
          </cell>
        </row>
        <row r="106">
          <cell r="B106" t="str">
            <v>0041</v>
          </cell>
          <cell r="G106">
            <v>420542</v>
          </cell>
        </row>
        <row r="107">
          <cell r="B107" t="str">
            <v>0041</v>
          </cell>
          <cell r="G107">
            <v>51842</v>
          </cell>
        </row>
        <row r="108">
          <cell r="B108" t="str">
            <v>0039</v>
          </cell>
          <cell r="G108">
            <v>0</v>
          </cell>
        </row>
        <row r="109">
          <cell r="B109">
            <v>0</v>
          </cell>
          <cell r="G109">
            <v>0</v>
          </cell>
        </row>
        <row r="110">
          <cell r="B110" t="str">
            <v>0041</v>
          </cell>
          <cell r="G110">
            <v>0</v>
          </cell>
        </row>
        <row r="111">
          <cell r="B111" t="str">
            <v>0041</v>
          </cell>
          <cell r="G111">
            <v>6600</v>
          </cell>
        </row>
        <row r="112">
          <cell r="B112" t="str">
            <v>0041</v>
          </cell>
          <cell r="G112">
            <v>232753</v>
          </cell>
        </row>
        <row r="113">
          <cell r="B113" t="str">
            <v>0041</v>
          </cell>
          <cell r="G113">
            <v>7717</v>
          </cell>
        </row>
        <row r="114">
          <cell r="B114" t="str">
            <v>0041</v>
          </cell>
          <cell r="G114">
            <v>153372</v>
          </cell>
        </row>
        <row r="115">
          <cell r="B115">
            <v>0</v>
          </cell>
          <cell r="G115">
            <v>0</v>
          </cell>
        </row>
        <row r="116">
          <cell r="B116" t="str">
            <v>0041</v>
          </cell>
          <cell r="G116">
            <v>6371</v>
          </cell>
        </row>
        <row r="117">
          <cell r="B117" t="str">
            <v>0041</v>
          </cell>
          <cell r="G117">
            <v>0</v>
          </cell>
        </row>
        <row r="118">
          <cell r="B118" t="str">
            <v>0041</v>
          </cell>
          <cell r="G118">
            <v>0</v>
          </cell>
        </row>
        <row r="119">
          <cell r="B119" t="str">
            <v>0041</v>
          </cell>
          <cell r="G119">
            <v>0</v>
          </cell>
        </row>
        <row r="120">
          <cell r="B120" t="str">
            <v>0041</v>
          </cell>
          <cell r="G120">
            <v>0</v>
          </cell>
        </row>
        <row r="121">
          <cell r="B121" t="str">
            <v>0041</v>
          </cell>
          <cell r="G121">
            <v>750</v>
          </cell>
        </row>
        <row r="122">
          <cell r="B122" t="str">
            <v>0041</v>
          </cell>
          <cell r="G122">
            <v>12272</v>
          </cell>
        </row>
        <row r="123">
          <cell r="B123" t="str">
            <v>0041</v>
          </cell>
          <cell r="G123">
            <v>60645</v>
          </cell>
        </row>
        <row r="124">
          <cell r="B124" t="str">
            <v>0041</v>
          </cell>
          <cell r="G124">
            <v>1424</v>
          </cell>
        </row>
        <row r="125">
          <cell r="B125">
            <v>0</v>
          </cell>
          <cell r="G125">
            <v>0</v>
          </cell>
        </row>
        <row r="126">
          <cell r="B126" t="str">
            <v>0041</v>
          </cell>
          <cell r="G126">
            <v>2430000</v>
          </cell>
        </row>
        <row r="127">
          <cell r="B127" t="str">
            <v>0041</v>
          </cell>
          <cell r="G127">
            <v>3087805</v>
          </cell>
        </row>
        <row r="128">
          <cell r="B128" t="str">
            <v>0041</v>
          </cell>
          <cell r="G128">
            <v>3296</v>
          </cell>
        </row>
        <row r="129">
          <cell r="B129" t="str">
            <v>0041</v>
          </cell>
          <cell r="G129">
            <v>1533</v>
          </cell>
        </row>
        <row r="130">
          <cell r="B130" t="str">
            <v>0041</v>
          </cell>
          <cell r="G130">
            <v>2133</v>
          </cell>
        </row>
        <row r="131">
          <cell r="B131" t="str">
            <v>0041</v>
          </cell>
          <cell r="G131">
            <v>30416</v>
          </cell>
        </row>
        <row r="132">
          <cell r="B132">
            <v>0</v>
          </cell>
          <cell r="G132">
            <v>0</v>
          </cell>
        </row>
        <row r="133">
          <cell r="B133" t="str">
            <v>0041</v>
          </cell>
          <cell r="G133">
            <v>100661</v>
          </cell>
        </row>
        <row r="134">
          <cell r="B134" t="str">
            <v>0041</v>
          </cell>
          <cell r="G134">
            <v>692393</v>
          </cell>
        </row>
        <row r="135">
          <cell r="B135" t="str">
            <v>0041</v>
          </cell>
          <cell r="G135">
            <v>8727</v>
          </cell>
        </row>
        <row r="136">
          <cell r="B136" t="str">
            <v>0041</v>
          </cell>
          <cell r="G136">
            <v>0</v>
          </cell>
        </row>
        <row r="137">
          <cell r="B137" t="str">
            <v>0041</v>
          </cell>
          <cell r="G137">
            <v>0</v>
          </cell>
        </row>
        <row r="138">
          <cell r="B138" t="str">
            <v>0041</v>
          </cell>
          <cell r="G138">
            <v>555134</v>
          </cell>
        </row>
        <row r="139">
          <cell r="B139" t="str">
            <v>0041</v>
          </cell>
          <cell r="G139">
            <v>0</v>
          </cell>
        </row>
        <row r="140">
          <cell r="B140" t="str">
            <v>0041</v>
          </cell>
          <cell r="G140">
            <v>62362</v>
          </cell>
        </row>
        <row r="141">
          <cell r="B141" t="str">
            <v>0041</v>
          </cell>
          <cell r="G141">
            <v>7957</v>
          </cell>
        </row>
        <row r="142">
          <cell r="B142" t="str">
            <v>0039</v>
          </cell>
          <cell r="G142">
            <v>6542000</v>
          </cell>
        </row>
        <row r="143">
          <cell r="B143">
            <v>0</v>
          </cell>
          <cell r="G143">
            <v>0</v>
          </cell>
        </row>
        <row r="144">
          <cell r="B144" t="str">
            <v>0041</v>
          </cell>
          <cell r="G144">
            <v>0</v>
          </cell>
        </row>
        <row r="145">
          <cell r="B145" t="str">
            <v>0041</v>
          </cell>
          <cell r="G145">
            <v>53068</v>
          </cell>
        </row>
        <row r="146">
          <cell r="B146">
            <v>0</v>
          </cell>
          <cell r="G146">
            <v>0</v>
          </cell>
        </row>
        <row r="147">
          <cell r="B147" t="str">
            <v>0044</v>
          </cell>
          <cell r="G147">
            <v>0</v>
          </cell>
        </row>
        <row r="148">
          <cell r="B148">
            <v>0</v>
          </cell>
          <cell r="G148">
            <v>0</v>
          </cell>
        </row>
        <row r="149">
          <cell r="B149" t="str">
            <v>0040</v>
          </cell>
          <cell r="G149">
            <v>0</v>
          </cell>
        </row>
        <row r="150">
          <cell r="B150" t="str">
            <v>0039</v>
          </cell>
          <cell r="G150">
            <v>0</v>
          </cell>
        </row>
        <row r="151">
          <cell r="B151" t="str">
            <v>0039</v>
          </cell>
          <cell r="G151">
            <v>0</v>
          </cell>
        </row>
        <row r="152">
          <cell r="B152" t="str">
            <v>0040</v>
          </cell>
          <cell r="G152">
            <v>0</v>
          </cell>
        </row>
        <row r="153">
          <cell r="B153" t="str">
            <v>0042</v>
          </cell>
          <cell r="G153">
            <v>5253248</v>
          </cell>
        </row>
        <row r="154">
          <cell r="B154" t="str">
            <v>0042</v>
          </cell>
          <cell r="G154">
            <v>1211978</v>
          </cell>
        </row>
        <row r="155">
          <cell r="B155" t="str">
            <v>0044</v>
          </cell>
          <cell r="G155">
            <v>2115664</v>
          </cell>
        </row>
        <row r="156">
          <cell r="B156">
            <v>0</v>
          </cell>
          <cell r="G156">
            <v>0</v>
          </cell>
        </row>
        <row r="157">
          <cell r="B157">
            <v>0</v>
          </cell>
          <cell r="G157">
            <v>1920100</v>
          </cell>
        </row>
        <row r="158">
          <cell r="G158">
            <v>0</v>
          </cell>
        </row>
        <row r="159">
          <cell r="G159">
            <v>0</v>
          </cell>
        </row>
        <row r="160">
          <cell r="G160">
            <v>0</v>
          </cell>
        </row>
        <row r="161">
          <cell r="G161">
            <v>0</v>
          </cell>
        </row>
        <row r="162">
          <cell r="G162">
            <v>0</v>
          </cell>
        </row>
        <row r="163">
          <cell r="G163">
            <v>0</v>
          </cell>
        </row>
        <row r="164">
          <cell r="G164">
            <v>0</v>
          </cell>
        </row>
        <row r="165">
          <cell r="G165">
            <v>0</v>
          </cell>
        </row>
        <row r="166">
          <cell r="G166">
            <v>0</v>
          </cell>
        </row>
        <row r="167">
          <cell r="G167">
            <v>0</v>
          </cell>
        </row>
        <row r="168">
          <cell r="G168">
            <v>0</v>
          </cell>
        </row>
        <row r="169">
          <cell r="G169">
            <v>0</v>
          </cell>
        </row>
        <row r="170">
          <cell r="G170">
            <v>0</v>
          </cell>
        </row>
        <row r="171">
          <cell r="G171">
            <v>0</v>
          </cell>
        </row>
        <row r="172">
          <cell r="G172">
            <v>0</v>
          </cell>
        </row>
        <row r="173">
          <cell r="G173">
            <v>0</v>
          </cell>
        </row>
        <row r="174">
          <cell r="G174">
            <v>0</v>
          </cell>
        </row>
        <row r="175">
          <cell r="G175">
            <v>0</v>
          </cell>
        </row>
        <row r="176">
          <cell r="G176">
            <v>0</v>
          </cell>
        </row>
        <row r="177">
          <cell r="G177">
            <v>0</v>
          </cell>
        </row>
        <row r="178">
          <cell r="G178">
            <v>0</v>
          </cell>
        </row>
        <row r="179">
          <cell r="G179">
            <v>0</v>
          </cell>
        </row>
        <row r="180">
          <cell r="G180">
            <v>0</v>
          </cell>
        </row>
        <row r="181">
          <cell r="G181">
            <v>0</v>
          </cell>
        </row>
        <row r="182">
          <cell r="G182">
            <v>0</v>
          </cell>
        </row>
        <row r="183">
          <cell r="G183">
            <v>0</v>
          </cell>
        </row>
        <row r="184">
          <cell r="G184">
            <v>0</v>
          </cell>
        </row>
        <row r="185">
          <cell r="G185">
            <v>0</v>
          </cell>
        </row>
        <row r="186">
          <cell r="G186">
            <v>0</v>
          </cell>
        </row>
        <row r="187">
          <cell r="G187">
            <v>0</v>
          </cell>
        </row>
        <row r="188">
          <cell r="G188">
            <v>0</v>
          </cell>
        </row>
        <row r="189">
          <cell r="G189">
            <v>0</v>
          </cell>
        </row>
        <row r="190">
          <cell r="G190">
            <v>0</v>
          </cell>
        </row>
        <row r="191">
          <cell r="G191">
            <v>0</v>
          </cell>
        </row>
        <row r="192">
          <cell r="G192">
            <v>0</v>
          </cell>
        </row>
        <row r="193">
          <cell r="G193">
            <v>0</v>
          </cell>
        </row>
        <row r="194">
          <cell r="G194">
            <v>0</v>
          </cell>
        </row>
      </sheetData>
      <sheetData sheetId="1">
        <row r="2">
          <cell r="C2" t="str">
            <v>Entidad Modelo</v>
          </cell>
        </row>
        <row r="7">
          <cell r="H7">
            <v>2016</v>
          </cell>
        </row>
        <row r="65">
          <cell r="C65" t="str">
            <v>Las notas en las páginas 7 a 20 son parte integral de estos Estados Financieros.</v>
          </cell>
        </row>
      </sheetData>
      <sheetData sheetId="2">
        <row r="22">
          <cell r="A22" t="str">
            <v>0045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111"/>
  <sheetViews>
    <sheetView showGridLines="0" zoomScale="124" zoomScaleNormal="124" workbookViewId="0">
      <pane ySplit="7" topLeftCell="A53" activePane="bottomLeft" state="frozen"/>
      <selection pane="bottomLeft" sqref="A1:I61"/>
    </sheetView>
  </sheetViews>
  <sheetFormatPr baseColWidth="10" defaultColWidth="11.42578125" defaultRowHeight="15"/>
  <cols>
    <col min="1" max="1" width="6.5703125" style="181" customWidth="1"/>
    <col min="2" max="2" width="15.140625" style="181" customWidth="1"/>
    <col min="3" max="3" width="3.5703125" style="181" customWidth="1"/>
    <col min="4" max="4" width="42.28515625" style="181" customWidth="1"/>
    <col min="5" max="5" width="12.85546875" style="181" customWidth="1"/>
    <col min="6" max="6" width="15.7109375" style="181" customWidth="1"/>
    <col min="7" max="7" width="17.7109375" style="181" customWidth="1"/>
    <col min="8" max="8" width="18.42578125" style="181" customWidth="1"/>
    <col min="9" max="9" width="15.5703125" style="181" bestFit="1" customWidth="1"/>
    <col min="10" max="10" width="15.85546875" style="181" bestFit="1" customWidth="1"/>
    <col min="11" max="11" width="14.85546875" style="181" bestFit="1" customWidth="1"/>
    <col min="12" max="12" width="16.7109375" style="181" customWidth="1"/>
    <col min="13" max="13" width="13.140625" style="181" bestFit="1" customWidth="1"/>
    <col min="14" max="14" width="14.7109375" style="181" bestFit="1" customWidth="1"/>
    <col min="15" max="16384" width="11.42578125" style="181"/>
  </cols>
  <sheetData>
    <row r="1" spans="2:11" ht="18.75" customHeight="1">
      <c r="B1"/>
      <c r="C1"/>
      <c r="D1"/>
      <c r="E1"/>
      <c r="F1" s="321"/>
      <c r="G1" s="321"/>
      <c r="H1" s="321"/>
      <c r="I1" s="321"/>
    </row>
    <row r="2" spans="2:11" ht="16.5" customHeight="1">
      <c r="B2" s="385" t="s">
        <v>0</v>
      </c>
      <c r="C2" s="385"/>
      <c r="D2" s="385"/>
      <c r="E2" s="385"/>
      <c r="F2" s="385"/>
      <c r="G2" s="385"/>
      <c r="H2" s="385"/>
      <c r="I2" s="385"/>
    </row>
    <row r="3" spans="2:11" ht="22.9" customHeight="1">
      <c r="B3" s="385" t="s">
        <v>471</v>
      </c>
      <c r="C3" s="385"/>
      <c r="D3" s="385"/>
      <c r="E3" s="385"/>
      <c r="F3" s="385"/>
      <c r="G3" s="385"/>
      <c r="H3" s="385"/>
      <c r="I3" s="385"/>
    </row>
    <row r="4" spans="2:11" ht="15.75" customHeight="1">
      <c r="B4" s="385" t="s">
        <v>1</v>
      </c>
      <c r="C4" s="385"/>
      <c r="D4" s="385"/>
      <c r="E4" s="385"/>
      <c r="F4" s="385"/>
      <c r="G4" s="385"/>
      <c r="H4" s="385"/>
      <c r="I4" s="385"/>
    </row>
    <row r="5" spans="2:11" ht="18" customHeight="1">
      <c r="B5" s="385"/>
      <c r="C5" s="385"/>
      <c r="D5" s="385"/>
      <c r="E5" s="385"/>
      <c r="F5" s="385"/>
      <c r="G5" s="385"/>
      <c r="H5" s="385"/>
    </row>
    <row r="6" spans="2:11" ht="14.25" customHeight="1" thickBot="1"/>
    <row r="7" spans="2:11">
      <c r="B7" s="265" t="s">
        <v>3</v>
      </c>
      <c r="C7" s="265"/>
      <c r="D7" s="265" t="s">
        <v>4</v>
      </c>
      <c r="E7" s="264" t="s">
        <v>2</v>
      </c>
      <c r="F7" s="266" t="s">
        <v>5</v>
      </c>
      <c r="G7" s="214" t="s">
        <v>6</v>
      </c>
      <c r="H7" s="215" t="s">
        <v>7</v>
      </c>
    </row>
    <row r="8" spans="2:11">
      <c r="B8" s="267" t="s">
        <v>10</v>
      </c>
      <c r="C8" s="267"/>
      <c r="D8" s="267" t="s">
        <v>429</v>
      </c>
      <c r="E8" s="269">
        <v>2006.0300000002608</v>
      </c>
      <c r="F8" s="338">
        <v>3998119.21</v>
      </c>
      <c r="G8" s="319">
        <v>2828314.13</v>
      </c>
      <c r="H8" s="263">
        <f t="shared" ref="H8:H15" si="0">E8+F8-G8</f>
        <v>1171811.1100000003</v>
      </c>
      <c r="I8" s="216"/>
      <c r="J8" s="350"/>
      <c r="K8" s="353"/>
    </row>
    <row r="9" spans="2:11">
      <c r="B9" s="267" t="s">
        <v>408</v>
      </c>
      <c r="C9" s="267"/>
      <c r="D9" s="267" t="s">
        <v>12</v>
      </c>
      <c r="E9" s="269">
        <v>0</v>
      </c>
      <c r="F9" s="268">
        <v>0</v>
      </c>
      <c r="G9" s="269">
        <v>0</v>
      </c>
      <c r="H9" s="263">
        <f t="shared" si="0"/>
        <v>0</v>
      </c>
      <c r="I9" s="297"/>
      <c r="J9" s="216"/>
      <c r="K9" s="216"/>
    </row>
    <row r="10" spans="2:11">
      <c r="B10" s="267" t="s">
        <v>13</v>
      </c>
      <c r="C10" s="267"/>
      <c r="D10" s="267" t="s">
        <v>437</v>
      </c>
      <c r="E10" s="269">
        <v>0</v>
      </c>
      <c r="F10" s="268">
        <v>0</v>
      </c>
      <c r="G10" s="269">
        <v>0</v>
      </c>
      <c r="H10" s="263">
        <f t="shared" si="0"/>
        <v>0</v>
      </c>
      <c r="I10" s="354"/>
      <c r="J10" s="355"/>
      <c r="K10" s="297"/>
    </row>
    <row r="11" spans="2:11" ht="15" customHeight="1">
      <c r="B11" s="267" t="s">
        <v>8</v>
      </c>
      <c r="C11" s="267"/>
      <c r="D11" s="267" t="s">
        <v>436</v>
      </c>
      <c r="E11" s="269">
        <v>7443841.0899999999</v>
      </c>
      <c r="F11" s="269">
        <v>984933.40999999992</v>
      </c>
      <c r="G11" s="319">
        <v>675470.23</v>
      </c>
      <c r="H11" s="263">
        <f t="shared" si="0"/>
        <v>7753304.2699999996</v>
      </c>
      <c r="I11" s="297"/>
      <c r="J11" s="310"/>
      <c r="K11" s="259"/>
    </row>
    <row r="12" spans="2:11" ht="15" customHeight="1">
      <c r="B12" s="270" t="s">
        <v>15</v>
      </c>
      <c r="C12" s="270"/>
      <c r="D12" s="270" t="s">
        <v>16</v>
      </c>
      <c r="E12" s="269">
        <v>0</v>
      </c>
      <c r="F12" s="314">
        <f>Inventario!C12+Inventario!C13</f>
        <v>5131495.93</v>
      </c>
      <c r="G12" s="269">
        <v>0</v>
      </c>
      <c r="H12" s="263">
        <f t="shared" si="0"/>
        <v>5131495.93</v>
      </c>
      <c r="I12" s="259"/>
      <c r="J12" s="259"/>
      <c r="K12" s="259"/>
    </row>
    <row r="13" spans="2:11" ht="15" customHeight="1">
      <c r="B13" s="267" t="s">
        <v>17</v>
      </c>
      <c r="C13" s="267"/>
      <c r="D13" s="267" t="s">
        <v>18</v>
      </c>
      <c r="E13" s="269">
        <v>0</v>
      </c>
      <c r="F13" s="314">
        <f>Inventario!C11+Inventario!C14</f>
        <v>1241962.56</v>
      </c>
      <c r="G13" s="269">
        <v>0</v>
      </c>
      <c r="H13" s="263">
        <f t="shared" si="0"/>
        <v>1241962.56</v>
      </c>
      <c r="I13" s="348"/>
      <c r="J13" s="259"/>
      <c r="K13" s="259"/>
    </row>
    <row r="14" spans="2:11" ht="15" customHeight="1">
      <c r="B14" s="267">
        <v>110402003</v>
      </c>
      <c r="C14" s="267"/>
      <c r="D14" s="267" t="s">
        <v>430</v>
      </c>
      <c r="E14" s="314">
        <v>10499286.610000003</v>
      </c>
      <c r="F14" s="269">
        <v>444454.61</v>
      </c>
      <c r="G14" s="269">
        <v>984933.40999999992</v>
      </c>
      <c r="H14" s="263">
        <f>E14+F14-G14</f>
        <v>9958807.8100000024</v>
      </c>
      <c r="I14" s="216"/>
      <c r="J14" s="347"/>
      <c r="K14" s="216"/>
    </row>
    <row r="15" spans="2:11">
      <c r="B15" s="267" t="s">
        <v>19</v>
      </c>
      <c r="C15" s="267"/>
      <c r="D15" s="267" t="s">
        <v>20</v>
      </c>
      <c r="E15" s="269">
        <v>0</v>
      </c>
      <c r="F15" s="314">
        <v>1</v>
      </c>
      <c r="G15" s="269">
        <v>0</v>
      </c>
      <c r="H15" s="263">
        <f t="shared" si="0"/>
        <v>1</v>
      </c>
      <c r="I15" s="297"/>
      <c r="J15" s="297"/>
      <c r="K15" s="297"/>
    </row>
    <row r="16" spans="2:11">
      <c r="B16" s="267" t="s">
        <v>21</v>
      </c>
      <c r="C16" s="267"/>
      <c r="D16" s="267" t="s">
        <v>22</v>
      </c>
      <c r="E16" s="269">
        <v>0</v>
      </c>
      <c r="F16" s="314">
        <v>194</v>
      </c>
      <c r="G16" s="269">
        <v>0</v>
      </c>
      <c r="H16" s="263">
        <f>E16+F16-G16</f>
        <v>194</v>
      </c>
      <c r="I16" s="351"/>
      <c r="J16" s="297"/>
      <c r="K16" s="216"/>
    </row>
    <row r="17" spans="2:12">
      <c r="B17" s="267" t="s">
        <v>23</v>
      </c>
      <c r="C17" s="267"/>
      <c r="D17" s="267" t="s">
        <v>24</v>
      </c>
      <c r="E17" s="269">
        <v>0</v>
      </c>
      <c r="F17" s="314">
        <v>584</v>
      </c>
      <c r="G17" s="269">
        <v>0</v>
      </c>
      <c r="H17" s="263">
        <f>E17+F17-G17</f>
        <v>584</v>
      </c>
      <c r="I17" s="352"/>
      <c r="J17" s="258"/>
      <c r="K17" s="258"/>
      <c r="L17" s="200"/>
    </row>
    <row r="18" spans="2:12">
      <c r="B18" s="267" t="s">
        <v>58</v>
      </c>
      <c r="C18" s="267"/>
      <c r="D18" s="267" t="s">
        <v>59</v>
      </c>
      <c r="E18" s="269">
        <v>0</v>
      </c>
      <c r="F18" s="314">
        <v>635</v>
      </c>
      <c r="G18" s="269">
        <v>0</v>
      </c>
      <c r="H18" s="263">
        <f>E18+F18-G18</f>
        <v>635</v>
      </c>
      <c r="I18" s="297"/>
      <c r="J18" s="348"/>
      <c r="K18" s="258"/>
    </row>
    <row r="19" spans="2:12">
      <c r="B19" s="267"/>
      <c r="C19" s="373"/>
      <c r="D19" s="324" t="s">
        <v>466</v>
      </c>
      <c r="E19" s="269">
        <v>0</v>
      </c>
      <c r="F19" s="314">
        <v>0</v>
      </c>
      <c r="G19" s="268">
        <v>0</v>
      </c>
      <c r="H19" s="263">
        <f>E19+F19-G19</f>
        <v>0</v>
      </c>
      <c r="I19" s="297"/>
      <c r="J19" s="348"/>
      <c r="K19" s="258"/>
    </row>
    <row r="20" spans="2:12" ht="15" customHeight="1">
      <c r="B20" s="267" t="s">
        <v>27</v>
      </c>
      <c r="C20" s="267"/>
      <c r="D20" s="267" t="s">
        <v>28</v>
      </c>
      <c r="E20" s="268">
        <v>11360403.949999999</v>
      </c>
      <c r="F20" s="348">
        <v>1638103.09</v>
      </c>
      <c r="G20" s="268">
        <v>896196.04999999993</v>
      </c>
      <c r="H20" s="263">
        <f>-(G20+E20-F20)</f>
        <v>-10618496.91</v>
      </c>
      <c r="I20" s="349"/>
      <c r="J20" s="259"/>
      <c r="K20" s="348"/>
      <c r="L20" s="305"/>
    </row>
    <row r="21" spans="2:12">
      <c r="B21" s="267" t="s">
        <v>398</v>
      </c>
      <c r="C21" s="267"/>
      <c r="D21" s="267" t="s">
        <v>399</v>
      </c>
      <c r="E21" s="268">
        <v>394378.23999999999</v>
      </c>
      <c r="F21" s="268">
        <v>0</v>
      </c>
      <c r="G21" s="269">
        <v>98493.341</v>
      </c>
      <c r="H21" s="263">
        <f t="shared" ref="H21:H27" si="1">-(G21+E21-F21)</f>
        <v>-492871.58100000001</v>
      </c>
      <c r="I21" s="246"/>
      <c r="J21" s="297"/>
      <c r="K21" s="348"/>
    </row>
    <row r="22" spans="2:12">
      <c r="B22" s="267" t="s">
        <v>400</v>
      </c>
      <c r="C22" s="267"/>
      <c r="D22" s="267" t="s">
        <v>401</v>
      </c>
      <c r="E22" s="268">
        <v>118434.4329</v>
      </c>
      <c r="F22" s="268">
        <v>0</v>
      </c>
      <c r="G22" s="269">
        <v>0</v>
      </c>
      <c r="H22" s="263">
        <f t="shared" si="1"/>
        <v>-118434.4329</v>
      </c>
      <c r="I22" s="297"/>
      <c r="J22" s="259"/>
      <c r="K22" s="297"/>
    </row>
    <row r="23" spans="2:12">
      <c r="B23" s="267" t="s">
        <v>25</v>
      </c>
      <c r="C23" s="267"/>
      <c r="D23" s="267" t="s">
        <v>26</v>
      </c>
      <c r="E23" s="269">
        <v>54844.31</v>
      </c>
      <c r="F23" s="269">
        <v>54844.31</v>
      </c>
      <c r="G23" s="269">
        <v>36183.24</v>
      </c>
      <c r="H23" s="263">
        <f>-(G23+E23-F23)</f>
        <v>-36183.239999999991</v>
      </c>
      <c r="I23" s="216"/>
      <c r="J23" s="259"/>
      <c r="K23" s="259"/>
    </row>
    <row r="24" spans="2:12">
      <c r="B24" s="270" t="s">
        <v>60</v>
      </c>
      <c r="C24" s="270"/>
      <c r="D24" s="315" t="s">
        <v>61</v>
      </c>
      <c r="E24" s="258">
        <v>2851563.4680999946</v>
      </c>
      <c r="F24" s="268"/>
      <c r="G24" s="269">
        <v>10889638.800000004</v>
      </c>
      <c r="H24" s="263">
        <f>-(G24+E24-F24)</f>
        <v>-13741202.268099999</v>
      </c>
      <c r="I24" s="259"/>
      <c r="J24" s="258"/>
      <c r="K24" s="348"/>
    </row>
    <row r="25" spans="2:12">
      <c r="B25" s="270" t="s">
        <v>62</v>
      </c>
      <c r="C25" s="270"/>
      <c r="D25" s="272" t="s">
        <v>63</v>
      </c>
      <c r="E25" s="268">
        <v>3165509.3289999994</v>
      </c>
      <c r="F25" s="268">
        <v>0</v>
      </c>
      <c r="G25" s="269">
        <v>0</v>
      </c>
      <c r="H25" s="263">
        <f t="shared" si="1"/>
        <v>-3165509.3289999994</v>
      </c>
      <c r="I25" s="216"/>
      <c r="J25" s="258"/>
      <c r="K25" s="297"/>
    </row>
    <row r="26" spans="2:12">
      <c r="B26" s="270"/>
      <c r="C26" s="374"/>
      <c r="D26" s="324" t="s">
        <v>464</v>
      </c>
      <c r="E26" s="268">
        <v>0</v>
      </c>
      <c r="F26" s="268">
        <v>0</v>
      </c>
      <c r="G26" s="269">
        <v>0</v>
      </c>
      <c r="H26" s="263">
        <f t="shared" si="1"/>
        <v>0</v>
      </c>
      <c r="I26" s="216"/>
      <c r="J26" s="258"/>
      <c r="K26" s="297"/>
    </row>
    <row r="27" spans="2:12">
      <c r="B27" s="267" t="s">
        <v>29</v>
      </c>
      <c r="C27" s="267"/>
      <c r="D27" s="267" t="s">
        <v>30</v>
      </c>
      <c r="E27" s="273">
        <v>0</v>
      </c>
      <c r="F27" s="273">
        <v>0</v>
      </c>
      <c r="G27" s="269">
        <f>F11+107500</f>
        <v>1092433.4099999999</v>
      </c>
      <c r="H27" s="263">
        <f t="shared" si="1"/>
        <v>-1092433.4099999999</v>
      </c>
      <c r="I27" s="216"/>
      <c r="J27" s="246"/>
      <c r="K27" s="258"/>
      <c r="L27" s="200"/>
    </row>
    <row r="28" spans="2:12" ht="15" customHeight="1">
      <c r="B28" s="267" t="s">
        <v>35</v>
      </c>
      <c r="C28" s="267"/>
      <c r="D28" s="267" t="s">
        <v>36</v>
      </c>
      <c r="E28" s="273"/>
      <c r="F28" s="269">
        <v>920339.10000000009</v>
      </c>
      <c r="G28" s="269">
        <v>0</v>
      </c>
      <c r="H28" s="263">
        <f>-(G28+E28-F28)</f>
        <v>920339.10000000009</v>
      </c>
      <c r="I28" s="246"/>
      <c r="J28" s="258"/>
      <c r="K28" s="259"/>
    </row>
    <row r="29" spans="2:12" ht="15" customHeight="1">
      <c r="B29" s="267" t="s">
        <v>37</v>
      </c>
      <c r="C29" s="267"/>
      <c r="D29" s="267" t="s">
        <v>38</v>
      </c>
      <c r="E29" s="273">
        <v>0</v>
      </c>
      <c r="F29" s="273">
        <v>0</v>
      </c>
      <c r="G29" s="269">
        <v>0</v>
      </c>
      <c r="H29" s="263">
        <f t="shared" ref="H29:H48" si="2">-(G29+E29-F29)</f>
        <v>0</v>
      </c>
      <c r="I29" s="216"/>
      <c r="J29" s="258"/>
      <c r="K29" s="259"/>
    </row>
    <row r="30" spans="2:12" ht="15" customHeight="1">
      <c r="B30" s="267" t="s">
        <v>420</v>
      </c>
      <c r="C30" s="267"/>
      <c r="D30" s="267" t="s">
        <v>421</v>
      </c>
      <c r="E30" s="273">
        <v>0</v>
      </c>
      <c r="F30" s="269">
        <v>492871.58100000001</v>
      </c>
      <c r="G30" s="269">
        <v>0</v>
      </c>
      <c r="H30" s="263">
        <f t="shared" si="2"/>
        <v>492871.58100000001</v>
      </c>
      <c r="I30" s="216"/>
      <c r="J30" s="258"/>
      <c r="K30" s="216"/>
    </row>
    <row r="31" spans="2:12" ht="15" customHeight="1">
      <c r="B31" s="267" t="s">
        <v>39</v>
      </c>
      <c r="C31" s="267"/>
      <c r="D31" s="267" t="s">
        <v>40</v>
      </c>
      <c r="E31" s="273">
        <v>0</v>
      </c>
      <c r="F31" s="269">
        <v>1233273.79</v>
      </c>
      <c r="G31" s="269"/>
      <c r="H31" s="263">
        <f t="shared" si="2"/>
        <v>1233273.79</v>
      </c>
      <c r="I31" s="216"/>
      <c r="J31" s="355"/>
      <c r="K31" s="216"/>
    </row>
    <row r="32" spans="2:12" ht="15" customHeight="1">
      <c r="B32" s="267" t="s">
        <v>406</v>
      </c>
      <c r="C32" s="267"/>
      <c r="D32" s="267" t="s">
        <v>41</v>
      </c>
      <c r="E32" s="273">
        <v>0</v>
      </c>
      <c r="F32" s="269">
        <v>4668.47</v>
      </c>
      <c r="G32" s="269">
        <v>0</v>
      </c>
      <c r="H32" s="263">
        <f t="shared" si="2"/>
        <v>4668.47</v>
      </c>
      <c r="I32" s="216"/>
      <c r="J32" s="355"/>
      <c r="K32" s="216"/>
    </row>
    <row r="33" spans="2:14" ht="15" customHeight="1">
      <c r="B33" s="267" t="s">
        <v>42</v>
      </c>
      <c r="C33" s="267"/>
      <c r="D33" s="267" t="s">
        <v>43</v>
      </c>
      <c r="E33" s="273">
        <v>0</v>
      </c>
      <c r="F33" s="269">
        <v>237545.8</v>
      </c>
      <c r="G33" s="269">
        <v>0</v>
      </c>
      <c r="H33" s="263">
        <f t="shared" si="2"/>
        <v>237545.8</v>
      </c>
      <c r="I33" s="216"/>
      <c r="J33" s="355"/>
      <c r="K33" s="297"/>
    </row>
    <row r="34" spans="2:14" ht="15" customHeight="1">
      <c r="B34" s="267" t="s">
        <v>409</v>
      </c>
      <c r="C34" s="267"/>
      <c r="D34" s="267" t="s">
        <v>410</v>
      </c>
      <c r="E34" s="273">
        <v>0</v>
      </c>
      <c r="F34" s="273">
        <v>3399.97</v>
      </c>
      <c r="G34" s="269">
        <v>0</v>
      </c>
      <c r="H34" s="263">
        <f t="shared" si="2"/>
        <v>3399.97</v>
      </c>
      <c r="I34" s="378"/>
      <c r="J34" s="258"/>
      <c r="K34" s="216"/>
    </row>
    <row r="35" spans="2:14" ht="15" customHeight="1">
      <c r="B35" s="267" t="s">
        <v>411</v>
      </c>
      <c r="C35" s="267"/>
      <c r="D35" s="267" t="s">
        <v>412</v>
      </c>
      <c r="E35" s="273">
        <v>0</v>
      </c>
      <c r="F35" s="273">
        <v>409.22</v>
      </c>
      <c r="G35" s="269">
        <v>0</v>
      </c>
      <c r="H35" s="263">
        <f t="shared" si="2"/>
        <v>409.22</v>
      </c>
      <c r="I35" s="216"/>
      <c r="J35" s="258"/>
      <c r="K35" s="216"/>
    </row>
    <row r="36" spans="2:14" ht="15.75" customHeight="1">
      <c r="B36" s="267" t="s">
        <v>413</v>
      </c>
      <c r="C36" s="267"/>
      <c r="D36" s="267" t="s">
        <v>414</v>
      </c>
      <c r="E36" s="273">
        <v>0</v>
      </c>
      <c r="F36" s="273">
        <v>3454.54</v>
      </c>
      <c r="G36" s="269">
        <v>0</v>
      </c>
      <c r="H36" s="263">
        <f t="shared" si="2"/>
        <v>3454.54</v>
      </c>
      <c r="I36" s="216"/>
      <c r="J36" s="258"/>
      <c r="K36" s="216"/>
    </row>
    <row r="37" spans="2:14">
      <c r="B37" s="267" t="s">
        <v>415</v>
      </c>
      <c r="C37" s="267"/>
      <c r="D37" s="267" t="s">
        <v>32</v>
      </c>
      <c r="E37" s="273">
        <v>0</v>
      </c>
      <c r="F37" s="273">
        <v>0</v>
      </c>
      <c r="G37" s="269">
        <v>0</v>
      </c>
      <c r="H37" s="263">
        <f t="shared" si="2"/>
        <v>0</v>
      </c>
      <c r="I37" s="216"/>
      <c r="J37" s="258"/>
      <c r="K37" s="216"/>
    </row>
    <row r="38" spans="2:14">
      <c r="B38" s="274">
        <v>510102001004</v>
      </c>
      <c r="C38" s="274"/>
      <c r="D38" s="267" t="s">
        <v>364</v>
      </c>
      <c r="E38" s="273">
        <v>0</v>
      </c>
      <c r="F38" s="362">
        <v>48582.5</v>
      </c>
      <c r="G38" s="271">
        <v>0</v>
      </c>
      <c r="H38" s="263">
        <f t="shared" si="2"/>
        <v>48582.5</v>
      </c>
      <c r="I38" s="216"/>
      <c r="J38" s="356"/>
      <c r="K38" s="216"/>
    </row>
    <row r="39" spans="2:14" ht="15" customHeight="1">
      <c r="B39" s="267" t="s">
        <v>416</v>
      </c>
      <c r="C39" s="267"/>
      <c r="D39" s="267" t="s">
        <v>44</v>
      </c>
      <c r="E39" s="273">
        <v>0</v>
      </c>
      <c r="F39" s="273">
        <v>0</v>
      </c>
      <c r="G39" s="269">
        <v>0</v>
      </c>
      <c r="H39" s="263">
        <f t="shared" si="2"/>
        <v>0</v>
      </c>
      <c r="I39" s="216"/>
      <c r="J39" s="258"/>
      <c r="K39" s="216"/>
      <c r="M39" s="200"/>
    </row>
    <row r="40" spans="2:14" ht="15" customHeight="1">
      <c r="B40" s="267" t="s">
        <v>45</v>
      </c>
      <c r="C40" s="267"/>
      <c r="D40" s="267" t="s">
        <v>46</v>
      </c>
      <c r="E40" s="273">
        <v>0</v>
      </c>
      <c r="F40" s="273">
        <v>909697.94999999949</v>
      </c>
      <c r="G40" s="269">
        <v>0</v>
      </c>
      <c r="H40" s="263">
        <f t="shared" si="2"/>
        <v>909697.94999999949</v>
      </c>
      <c r="I40" s="216"/>
      <c r="J40" s="258"/>
      <c r="K40" s="216"/>
      <c r="L40" s="190"/>
      <c r="M40" s="200"/>
      <c r="N40" s="190"/>
    </row>
    <row r="41" spans="2:14" ht="15" customHeight="1">
      <c r="B41" s="267" t="s">
        <v>417</v>
      </c>
      <c r="C41" s="267"/>
      <c r="D41" s="267" t="s">
        <v>418</v>
      </c>
      <c r="E41" s="273">
        <v>0</v>
      </c>
      <c r="F41" s="273">
        <v>0</v>
      </c>
      <c r="G41" s="269"/>
      <c r="H41" s="263">
        <f t="shared" si="2"/>
        <v>0</v>
      </c>
      <c r="I41" s="216"/>
      <c r="J41" s="258"/>
      <c r="K41" s="216"/>
      <c r="L41" s="190"/>
    </row>
    <row r="42" spans="2:14" ht="15" customHeight="1">
      <c r="B42" s="267" t="s">
        <v>33</v>
      </c>
      <c r="C42" s="267"/>
      <c r="D42" s="267" t="s">
        <v>34</v>
      </c>
      <c r="E42" s="273">
        <v>0</v>
      </c>
      <c r="F42" s="273">
        <v>0</v>
      </c>
      <c r="G42" s="269">
        <v>0</v>
      </c>
      <c r="H42" s="263">
        <f t="shared" si="2"/>
        <v>0</v>
      </c>
      <c r="I42" s="216"/>
      <c r="J42" s="258"/>
      <c r="K42" s="216"/>
    </row>
    <row r="43" spans="2:14" ht="15" customHeight="1">
      <c r="B43" s="267" t="s">
        <v>419</v>
      </c>
      <c r="C43" s="267"/>
      <c r="D43" s="267" t="s">
        <v>47</v>
      </c>
      <c r="E43" s="273">
        <v>0</v>
      </c>
      <c r="F43" s="273">
        <v>0</v>
      </c>
      <c r="G43" s="269">
        <v>0</v>
      </c>
      <c r="H43" s="263">
        <f t="shared" si="2"/>
        <v>0</v>
      </c>
      <c r="I43" s="297"/>
      <c r="J43" s="258"/>
      <c r="K43" s="216"/>
    </row>
    <row r="44" spans="2:14" ht="15" customHeight="1">
      <c r="B44" s="267" t="s">
        <v>48</v>
      </c>
      <c r="C44" s="267"/>
      <c r="D44" s="275" t="s">
        <v>49</v>
      </c>
      <c r="E44" s="273">
        <v>0</v>
      </c>
      <c r="F44" s="273">
        <v>0</v>
      </c>
      <c r="G44" s="269">
        <v>0</v>
      </c>
      <c r="H44" s="263">
        <f t="shared" si="2"/>
        <v>0</v>
      </c>
      <c r="I44" s="216"/>
      <c r="J44" s="258"/>
      <c r="K44" s="216"/>
    </row>
    <row r="45" spans="2:14" ht="15" customHeight="1">
      <c r="B45" s="267" t="s">
        <v>424</v>
      </c>
      <c r="C45" s="267"/>
      <c r="D45" s="275" t="s">
        <v>50</v>
      </c>
      <c r="E45" s="273"/>
      <c r="F45" s="273">
        <v>101055.47</v>
      </c>
      <c r="G45" s="269">
        <v>0</v>
      </c>
      <c r="H45" s="263">
        <f t="shared" si="2"/>
        <v>101055.47</v>
      </c>
      <c r="I45" s="259"/>
      <c r="J45" s="258"/>
      <c r="K45" s="216"/>
    </row>
    <row r="46" spans="2:14">
      <c r="B46" s="267" t="s">
        <v>422</v>
      </c>
      <c r="C46" s="267"/>
      <c r="D46" s="267" t="s">
        <v>423</v>
      </c>
      <c r="E46" s="273">
        <v>0</v>
      </c>
      <c r="F46" s="273">
        <v>0</v>
      </c>
      <c r="G46" s="269">
        <v>0</v>
      </c>
      <c r="H46" s="263">
        <f t="shared" si="2"/>
        <v>0</v>
      </c>
      <c r="I46" s="216"/>
      <c r="J46" s="258"/>
      <c r="K46" s="216"/>
    </row>
    <row r="47" spans="2:14" ht="15" customHeight="1">
      <c r="B47" s="267" t="s">
        <v>51</v>
      </c>
      <c r="C47" s="267"/>
      <c r="D47" s="267" t="s">
        <v>52</v>
      </c>
      <c r="E47" s="273">
        <v>0</v>
      </c>
      <c r="F47" s="362">
        <v>31990.6</v>
      </c>
      <c r="G47" s="269">
        <v>0</v>
      </c>
      <c r="H47" s="263">
        <f t="shared" si="2"/>
        <v>31990.6</v>
      </c>
      <c r="I47" s="259"/>
      <c r="J47" s="357"/>
      <c r="K47" s="216"/>
    </row>
    <row r="48" spans="2:14" ht="15" customHeight="1">
      <c r="B48" s="267" t="s">
        <v>54</v>
      </c>
      <c r="C48" s="267"/>
      <c r="D48" s="267" t="s">
        <v>55</v>
      </c>
      <c r="E48" s="273">
        <v>0</v>
      </c>
      <c r="F48" s="362">
        <v>19046.5</v>
      </c>
      <c r="G48" s="269">
        <v>0</v>
      </c>
      <c r="H48" s="263">
        <f t="shared" si="2"/>
        <v>19046.5</v>
      </c>
      <c r="I48" s="216"/>
      <c r="J48" s="357"/>
      <c r="K48" s="216"/>
    </row>
    <row r="49" spans="2:11">
      <c r="B49" s="306" t="s">
        <v>56</v>
      </c>
      <c r="C49" s="306"/>
      <c r="D49" s="307" t="s">
        <v>57</v>
      </c>
      <c r="E49" s="307"/>
      <c r="F49" s="308">
        <f>SUM(F8:F48)</f>
        <v>17501662.611000005</v>
      </c>
      <c r="G49" s="308">
        <f>SUM(G8:G48)</f>
        <v>17501662.611000005</v>
      </c>
      <c r="H49" s="309">
        <f>SUM(H8:H48)</f>
        <v>-6.5483618527650833E-11</v>
      </c>
      <c r="I49" s="216"/>
      <c r="J49" s="216"/>
      <c r="K49" s="216"/>
    </row>
    <row r="50" spans="2:11">
      <c r="B50" s="298"/>
      <c r="C50" s="298"/>
      <c r="D50" s="299"/>
      <c r="E50" s="299"/>
      <c r="F50" s="300"/>
      <c r="G50" s="300"/>
      <c r="H50" s="297"/>
    </row>
    <row r="51" spans="2:11">
      <c r="B51" s="298"/>
      <c r="C51" s="298"/>
      <c r="D51" s="299"/>
      <c r="E51" s="299"/>
      <c r="F51" s="379"/>
      <c r="G51" s="300"/>
      <c r="H51" s="297"/>
    </row>
    <row r="52" spans="2:11" ht="15" customHeight="1">
      <c r="F52" s="379"/>
      <c r="G52" s="200"/>
      <c r="H52" s="300"/>
      <c r="I52" s="200"/>
      <c r="J52" s="190"/>
    </row>
    <row r="53" spans="2:11">
      <c r="B53" s="174"/>
      <c r="C53" s="174"/>
      <c r="D53" s="174"/>
      <c r="E53" s="54"/>
      <c r="F53" s="379"/>
      <c r="G53" s="259"/>
      <c r="H53" s="190"/>
      <c r="I53" s="190"/>
    </row>
    <row r="54" spans="2:11" ht="15.75">
      <c r="B54" s="137" t="s">
        <v>443</v>
      </c>
      <c r="C54" s="137"/>
      <c r="D54" s="226"/>
      <c r="E54" s="226"/>
      <c r="F54" s="379"/>
      <c r="G54" s="258"/>
      <c r="H54" s="190"/>
      <c r="I54" s="190"/>
      <c r="J54" s="236"/>
    </row>
    <row r="55" spans="2:11">
      <c r="B55" s="54"/>
      <c r="C55" s="54"/>
      <c r="D55" s="54"/>
      <c r="E55" s="54"/>
      <c r="F55" s="379"/>
      <c r="G55" s="304"/>
      <c r="H55" s="151"/>
      <c r="I55" s="200"/>
      <c r="J55" s="236"/>
    </row>
    <row r="56" spans="2:11" ht="15.75">
      <c r="B56" s="137"/>
      <c r="C56" s="137"/>
      <c r="D56" s="226"/>
      <c r="E56" s="226"/>
      <c r="F56" s="379"/>
      <c r="G56" s="297"/>
      <c r="H56" s="322"/>
      <c r="I56" s="200"/>
      <c r="J56" s="190"/>
    </row>
    <row r="57" spans="2:11">
      <c r="B57" s="54"/>
      <c r="C57" s="54"/>
      <c r="D57" s="54"/>
      <c r="E57" s="54"/>
      <c r="F57" s="379"/>
      <c r="G57" s="151"/>
      <c r="H57" s="53"/>
      <c r="I57" s="190"/>
      <c r="J57" s="190"/>
    </row>
    <row r="58" spans="2:11">
      <c r="B58" s="54"/>
      <c r="C58" s="54"/>
      <c r="D58" s="54"/>
      <c r="E58" s="54"/>
      <c r="F58" s="379"/>
      <c r="G58" s="236"/>
      <c r="H58" s="53"/>
      <c r="I58" s="200"/>
      <c r="K58" s="190"/>
    </row>
    <row r="59" spans="2:11">
      <c r="B59" s="174"/>
      <c r="C59" s="174"/>
      <c r="D59" s="174"/>
      <c r="E59" s="54"/>
      <c r="F59" s="379"/>
      <c r="G59" s="174"/>
      <c r="H59" s="138"/>
    </row>
    <row r="60" spans="2:11">
      <c r="B60" s="139" t="s">
        <v>457</v>
      </c>
      <c r="C60" s="139"/>
      <c r="D60" s="54"/>
      <c r="E60" s="54"/>
      <c r="F60" s="379"/>
      <c r="G60" s="139" t="s">
        <v>463</v>
      </c>
      <c r="H60" s="139"/>
    </row>
    <row r="61" spans="2:11">
      <c r="B61" s="386"/>
      <c r="C61" s="386"/>
      <c r="D61" s="386"/>
      <c r="E61" s="320"/>
      <c r="F61" s="379"/>
      <c r="G61" s="386"/>
      <c r="H61" s="386"/>
      <c r="I61" s="216"/>
      <c r="J61" s="190"/>
    </row>
    <row r="62" spans="2:11">
      <c r="B62" s="216"/>
      <c r="C62" s="216"/>
      <c r="D62" s="216"/>
      <c r="E62" s="216"/>
      <c r="F62" s="379"/>
      <c r="H62" s="216"/>
    </row>
    <row r="63" spans="2:11">
      <c r="B63" s="216"/>
      <c r="C63" s="216"/>
      <c r="D63" s="216"/>
      <c r="E63" s="216"/>
      <c r="F63" s="300"/>
      <c r="H63" s="216"/>
    </row>
    <row r="64" spans="2:11">
      <c r="B64" s="216"/>
      <c r="C64" s="216"/>
      <c r="D64" s="216"/>
      <c r="E64" s="216"/>
      <c r="F64" s="216"/>
      <c r="H64" s="216"/>
    </row>
    <row r="65" spans="2:8">
      <c r="B65" s="216"/>
      <c r="C65" s="216"/>
      <c r="D65" s="216"/>
      <c r="E65" s="216"/>
      <c r="F65" s="297"/>
      <c r="H65" s="216"/>
    </row>
    <row r="66" spans="2:8">
      <c r="B66" s="216"/>
      <c r="C66" s="216"/>
      <c r="D66" s="216"/>
      <c r="E66" s="216"/>
      <c r="F66" s="297"/>
      <c r="H66" s="216"/>
    </row>
    <row r="67" spans="2:8">
      <c r="B67" s="216"/>
      <c r="C67" s="216"/>
      <c r="D67" s="216"/>
      <c r="E67" s="216"/>
      <c r="F67" s="259"/>
    </row>
    <row r="68" spans="2:8">
      <c r="B68" s="216"/>
      <c r="C68" s="216"/>
    </row>
    <row r="69" spans="2:8">
      <c r="B69" s="216"/>
      <c r="C69" s="216"/>
    </row>
    <row r="70" spans="2:8">
      <c r="B70" s="216"/>
      <c r="C70" s="216"/>
    </row>
    <row r="71" spans="2:8">
      <c r="B71" s="216"/>
      <c r="C71" s="216"/>
    </row>
    <row r="72" spans="2:8">
      <c r="B72" s="216"/>
      <c r="C72" s="216"/>
    </row>
    <row r="73" spans="2:8">
      <c r="B73" s="216"/>
      <c r="C73" s="216"/>
    </row>
    <row r="74" spans="2:8">
      <c r="B74" s="216"/>
      <c r="C74" s="216"/>
    </row>
    <row r="75" spans="2:8">
      <c r="B75" s="216"/>
      <c r="C75" s="216"/>
    </row>
    <row r="76" spans="2:8">
      <c r="B76" s="216"/>
      <c r="C76" s="216"/>
    </row>
    <row r="77" spans="2:8">
      <c r="B77" s="216"/>
      <c r="C77" s="216"/>
    </row>
    <row r="78" spans="2:8">
      <c r="B78" s="216"/>
      <c r="C78" s="216"/>
    </row>
    <row r="79" spans="2:8">
      <c r="B79" s="216"/>
      <c r="C79" s="216"/>
    </row>
    <row r="80" spans="2:8">
      <c r="B80" s="216"/>
      <c r="C80" s="216"/>
    </row>
    <row r="81" spans="2:6">
      <c r="B81" s="216"/>
      <c r="C81" s="216"/>
    </row>
    <row r="82" spans="2:6">
      <c r="B82" s="216"/>
      <c r="C82" s="216"/>
    </row>
    <row r="83" spans="2:6">
      <c r="B83" s="216"/>
      <c r="C83" s="216"/>
    </row>
    <row r="84" spans="2:6">
      <c r="B84" s="216"/>
      <c r="C84" s="216"/>
    </row>
    <row r="85" spans="2:6">
      <c r="B85" s="216"/>
      <c r="C85" s="216"/>
    </row>
    <row r="86" spans="2:6">
      <c r="B86" s="216"/>
      <c r="C86" s="216"/>
    </row>
    <row r="87" spans="2:6">
      <c r="B87" s="216"/>
      <c r="C87" s="216"/>
    </row>
    <row r="88" spans="2:6">
      <c r="B88" s="216"/>
      <c r="C88" s="216"/>
    </row>
    <row r="89" spans="2:6">
      <c r="B89" s="216"/>
      <c r="C89" s="216"/>
      <c r="D89" s="216"/>
      <c r="E89" s="216"/>
      <c r="F89" s="216"/>
    </row>
    <row r="90" spans="2:6">
      <c r="B90" s="216"/>
      <c r="C90" s="216"/>
      <c r="D90" s="216"/>
      <c r="E90" s="216"/>
      <c r="F90" s="216"/>
    </row>
    <row r="91" spans="2:6">
      <c r="B91" s="216"/>
      <c r="C91" s="216"/>
      <c r="D91" s="216"/>
      <c r="E91" s="216"/>
      <c r="F91" s="216"/>
    </row>
    <row r="92" spans="2:6">
      <c r="B92" s="216"/>
      <c r="C92" s="216"/>
      <c r="D92" s="216"/>
      <c r="E92" s="216"/>
      <c r="F92" s="216"/>
    </row>
    <row r="93" spans="2:6">
      <c r="B93" s="216"/>
      <c r="C93" s="216"/>
      <c r="D93" s="216"/>
      <c r="E93" s="216"/>
      <c r="F93" s="216"/>
    </row>
    <row r="94" spans="2:6">
      <c r="B94" s="216"/>
      <c r="C94" s="216"/>
      <c r="D94" s="216"/>
      <c r="E94" s="216"/>
      <c r="F94" s="216"/>
    </row>
    <row r="95" spans="2:6">
      <c r="B95" s="216"/>
      <c r="C95" s="216"/>
      <c r="D95" s="216"/>
      <c r="E95" s="216"/>
      <c r="F95" s="216"/>
    </row>
    <row r="96" spans="2:6">
      <c r="B96" s="216"/>
      <c r="C96" s="216"/>
      <c r="D96" s="216"/>
      <c r="E96" s="216"/>
      <c r="F96" s="216"/>
    </row>
    <row r="97" spans="2:6">
      <c r="B97" s="216"/>
      <c r="C97" s="216"/>
      <c r="D97" s="216"/>
      <c r="E97" s="216"/>
      <c r="F97" s="216"/>
    </row>
    <row r="98" spans="2:6">
      <c r="B98" s="216"/>
      <c r="C98" s="216"/>
      <c r="D98" s="216"/>
      <c r="E98" s="216"/>
      <c r="F98" s="216"/>
    </row>
    <row r="99" spans="2:6">
      <c r="B99" s="216"/>
      <c r="C99" s="216"/>
      <c r="D99" s="216"/>
      <c r="E99" s="216"/>
      <c r="F99" s="216"/>
    </row>
    <row r="100" spans="2:6">
      <c r="B100" s="216"/>
      <c r="C100" s="216"/>
      <c r="D100" s="216"/>
      <c r="E100" s="216"/>
      <c r="F100" s="216"/>
    </row>
    <row r="101" spans="2:6">
      <c r="B101" s="216"/>
      <c r="C101" s="216"/>
      <c r="D101" s="216"/>
      <c r="E101" s="216"/>
      <c r="F101" s="216"/>
    </row>
    <row r="102" spans="2:6">
      <c r="B102" s="216"/>
      <c r="C102" s="216"/>
      <c r="D102" s="216"/>
      <c r="E102" s="216"/>
      <c r="F102" s="216"/>
    </row>
    <row r="103" spans="2:6">
      <c r="B103" s="216"/>
      <c r="C103" s="216"/>
      <c r="D103" s="216"/>
      <c r="E103" s="216"/>
      <c r="F103" s="216"/>
    </row>
    <row r="104" spans="2:6">
      <c r="B104" s="216"/>
      <c r="C104" s="216"/>
      <c r="D104" s="216"/>
      <c r="E104" s="216"/>
      <c r="F104" s="216"/>
    </row>
    <row r="105" spans="2:6">
      <c r="B105" s="216"/>
      <c r="C105" s="216"/>
      <c r="D105" s="216"/>
      <c r="E105" s="216"/>
      <c r="F105" s="216"/>
    </row>
    <row r="106" spans="2:6">
      <c r="B106" s="216"/>
      <c r="C106" s="216"/>
      <c r="D106" s="216"/>
      <c r="E106" s="216"/>
      <c r="F106" s="216"/>
    </row>
    <row r="107" spans="2:6">
      <c r="B107" s="216"/>
      <c r="C107" s="216"/>
      <c r="D107" s="216"/>
      <c r="E107" s="216"/>
      <c r="F107" s="216"/>
    </row>
    <row r="108" spans="2:6">
      <c r="B108" s="216"/>
      <c r="C108" s="216"/>
      <c r="D108" s="216"/>
      <c r="E108" s="216"/>
      <c r="F108" s="216"/>
    </row>
    <row r="109" spans="2:6">
      <c r="B109" s="216"/>
      <c r="C109" s="216"/>
      <c r="D109" s="216"/>
      <c r="E109" s="216"/>
      <c r="F109" s="216"/>
    </row>
    <row r="110" spans="2:6">
      <c r="B110" s="216"/>
      <c r="C110" s="216"/>
      <c r="D110" s="216"/>
      <c r="E110" s="216"/>
      <c r="F110" s="216"/>
    </row>
    <row r="111" spans="2:6">
      <c r="B111" s="216"/>
      <c r="C111" s="216"/>
      <c r="D111" s="216"/>
      <c r="E111" s="216"/>
      <c r="F111" s="216"/>
    </row>
  </sheetData>
  <protectedRanges>
    <protectedRange algorithmName="SHA-512" hashValue="ZAfGeYA5VbL0gG93akD1xexJu2rI3UXxHwEtGuh6c0glGlh5rE1RHQPZZ54q7AqVc1jO4jlchft9pel46vZT4g==" saltValue="JJI+A7ZZczdDIztssZc9Vg==" spinCount="100000" sqref="F8 G26:G27" name="Rango1_5"/>
  </protectedRanges>
  <mergeCells count="6">
    <mergeCell ref="B2:I2"/>
    <mergeCell ref="B3:I3"/>
    <mergeCell ref="B4:I4"/>
    <mergeCell ref="B5:H5"/>
    <mergeCell ref="G61:H61"/>
    <mergeCell ref="B61:D61"/>
  </mergeCells>
  <pageMargins left="0.23622047244094491" right="0.27559055118110237" top="0.78740157480314965" bottom="0.19685039370078741" header="0.78740157480314965" footer="0.19685039370078741"/>
  <pageSetup orientation="landscape" horizontalDpi="300" verticalDpi="300" r:id="rId1"/>
  <headerFooter alignWithMargins="0">
    <oddFooter>&amp;L&amp;"Segoe UI,Regular"&amp;10 Fecha y Hora de Impresion3/15/2023 1:49:43 PM &amp;R&amp;"Segoe UI,Regular"&amp;10 Pagina : 1 de 1</oddFooter>
  </headerFooter>
  <ignoredErrors>
    <ignoredError sqref="H11" formula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4:I29"/>
  <sheetViews>
    <sheetView topLeftCell="A8" workbookViewId="0">
      <selection sqref="A1:D29"/>
    </sheetView>
  </sheetViews>
  <sheetFormatPr baseColWidth="10" defaultColWidth="11" defaultRowHeight="15"/>
  <cols>
    <col min="2" max="2" width="46.5703125" customWidth="1"/>
    <col min="3" max="3" width="21.42578125" customWidth="1"/>
    <col min="5" max="5" width="19.85546875" customWidth="1"/>
    <col min="6" max="6" width="15.42578125" customWidth="1"/>
    <col min="8" max="8" width="15.7109375" customWidth="1"/>
    <col min="9" max="9" width="16" customWidth="1"/>
  </cols>
  <sheetData>
    <row r="4" spans="2:9" ht="15.75">
      <c r="B4" s="385" t="s">
        <v>427</v>
      </c>
      <c r="C4" s="385"/>
      <c r="D4" s="385"/>
    </row>
    <row r="5" spans="2:9" ht="18.75">
      <c r="B5" s="391" t="s">
        <v>315</v>
      </c>
      <c r="C5" s="391"/>
    </row>
    <row r="6" spans="2:9">
      <c r="B6" s="392" t="s">
        <v>474</v>
      </c>
      <c r="C6" s="392"/>
    </row>
    <row r="7" spans="2:9" ht="18.75">
      <c r="B7" s="399" t="s">
        <v>1</v>
      </c>
      <c r="C7" s="399"/>
      <c r="E7" s="312"/>
      <c r="F7" s="312"/>
      <c r="G7" s="312"/>
      <c r="H7" s="312"/>
      <c r="I7" s="312"/>
    </row>
    <row r="8" spans="2:9" ht="15.75">
      <c r="B8" s="34"/>
      <c r="E8" s="312"/>
      <c r="F8" s="312"/>
      <c r="G8" s="312"/>
      <c r="H8" s="312"/>
      <c r="I8" s="312"/>
    </row>
    <row r="9" spans="2:9" ht="15.75" thickBot="1">
      <c r="E9" s="312"/>
      <c r="F9" s="312"/>
      <c r="G9" s="312"/>
      <c r="H9" s="312"/>
      <c r="I9" s="312"/>
    </row>
    <row r="10" spans="2:9" ht="15" customHeight="1" thickBot="1">
      <c r="B10" s="296" t="s">
        <v>316</v>
      </c>
      <c r="C10" s="295" t="s">
        <v>277</v>
      </c>
      <c r="E10" s="312"/>
      <c r="F10" s="312"/>
      <c r="G10" s="312"/>
      <c r="H10" s="238"/>
      <c r="I10" s="312"/>
    </row>
    <row r="11" spans="2:9" ht="15.75">
      <c r="B11" s="254" t="s">
        <v>317</v>
      </c>
      <c r="C11" s="376">
        <v>829942.72</v>
      </c>
      <c r="E11" s="312">
        <v>2663779.21</v>
      </c>
      <c r="F11" s="323"/>
      <c r="G11" s="312">
        <v>194252.97</v>
      </c>
      <c r="H11" s="246"/>
      <c r="I11" s="323">
        <f>SUM(F11:H11)</f>
        <v>194252.97</v>
      </c>
    </row>
    <row r="12" spans="2:9" ht="15.75">
      <c r="B12" s="255" t="s">
        <v>318</v>
      </c>
      <c r="C12" s="339">
        <v>2064428.94</v>
      </c>
      <c r="E12" s="238"/>
      <c r="F12" s="312"/>
      <c r="G12" s="312">
        <v>239214.13</v>
      </c>
      <c r="H12" s="238"/>
      <c r="I12" s="312"/>
    </row>
    <row r="13" spans="2:9" ht="15.75">
      <c r="B13" s="255" t="s">
        <v>319</v>
      </c>
      <c r="C13" s="340">
        <v>3067066.99</v>
      </c>
      <c r="D13" s="238"/>
      <c r="E13" s="368"/>
      <c r="F13" s="342"/>
      <c r="G13" s="312">
        <v>2250</v>
      </c>
      <c r="H13" s="246"/>
      <c r="I13" s="312"/>
    </row>
    <row r="14" spans="2:9" ht="16.5" thickBot="1">
      <c r="B14" s="256" t="s">
        <v>18</v>
      </c>
      <c r="C14" s="370">
        <v>412019.84</v>
      </c>
      <c r="D14" s="377"/>
      <c r="E14" s="368"/>
      <c r="F14" s="369"/>
      <c r="G14" s="312">
        <f>SUM(G11:G13)</f>
        <v>435717.1</v>
      </c>
      <c r="H14" s="238"/>
      <c r="I14" s="312"/>
    </row>
    <row r="15" spans="2:9" ht="16.5" thickBot="1">
      <c r="B15" s="253" t="s">
        <v>320</v>
      </c>
      <c r="C15" s="257">
        <f>SUM(C11:C14)</f>
        <v>6373458.4900000002</v>
      </c>
      <c r="E15" s="317"/>
      <c r="F15" s="317"/>
      <c r="G15" s="312"/>
      <c r="H15" s="238"/>
      <c r="I15" s="312"/>
    </row>
    <row r="16" spans="2:9" ht="15" customHeight="1">
      <c r="D16" t="s">
        <v>101</v>
      </c>
      <c r="E16" s="317"/>
      <c r="F16" s="312"/>
      <c r="G16" s="312"/>
      <c r="H16" s="238"/>
      <c r="I16" s="312"/>
    </row>
    <row r="17" spans="2:9">
      <c r="B17" s="289" t="s">
        <v>450</v>
      </c>
      <c r="C17" s="290"/>
      <c r="D17" s="14"/>
      <c r="E17" s="342"/>
      <c r="F17" s="312"/>
      <c r="G17" s="317"/>
      <c r="H17" s="238"/>
      <c r="I17" s="312"/>
    </row>
    <row r="18" spans="2:9">
      <c r="B18" s="289"/>
      <c r="C18" s="380"/>
      <c r="E18" s="368"/>
      <c r="F18" s="238"/>
      <c r="G18" s="368"/>
      <c r="H18" s="238"/>
      <c r="I18" s="312"/>
    </row>
    <row r="19" spans="2:9">
      <c r="B19" s="289"/>
      <c r="C19" s="380"/>
      <c r="E19" s="238"/>
      <c r="F19" s="246"/>
      <c r="G19" s="238"/>
      <c r="H19" s="238"/>
      <c r="I19" s="312"/>
    </row>
    <row r="20" spans="2:9" ht="15.75">
      <c r="B20" s="293" t="s">
        <v>468</v>
      </c>
      <c r="C20" s="290"/>
      <c r="D20" s="224"/>
      <c r="E20" s="238"/>
      <c r="F20" s="238"/>
      <c r="G20" s="238"/>
      <c r="H20" s="238"/>
      <c r="I20" s="312"/>
    </row>
    <row r="21" spans="2:9" ht="15.75">
      <c r="B21" s="293" t="s">
        <v>460</v>
      </c>
      <c r="C21" s="290"/>
      <c r="D21" s="224"/>
      <c r="E21" s="238"/>
      <c r="F21" s="368"/>
      <c r="G21" s="238"/>
      <c r="H21" s="238"/>
      <c r="I21" s="312"/>
    </row>
    <row r="22" spans="2:9">
      <c r="B22" s="290"/>
      <c r="C22" s="290"/>
      <c r="E22" s="238"/>
      <c r="F22" s="238"/>
      <c r="G22" s="238"/>
      <c r="H22" s="238"/>
      <c r="I22" s="312"/>
    </row>
    <row r="23" spans="2:9">
      <c r="B23" s="290"/>
      <c r="C23" s="290"/>
      <c r="E23" s="238"/>
      <c r="F23" s="238"/>
      <c r="G23" s="238"/>
      <c r="H23" s="238"/>
      <c r="I23" s="312"/>
    </row>
    <row r="24" spans="2:9">
      <c r="B24" s="291" t="s">
        <v>451</v>
      </c>
      <c r="C24" s="290"/>
      <c r="E24" s="238"/>
      <c r="F24" s="238"/>
      <c r="G24" s="238"/>
      <c r="H24" s="238"/>
      <c r="I24" s="312"/>
    </row>
    <row r="25" spans="2:9">
      <c r="B25" s="292"/>
      <c r="C25" s="290"/>
    </row>
    <row r="26" spans="2:9">
      <c r="B26" s="292"/>
      <c r="C26" s="290"/>
    </row>
    <row r="27" spans="2:9">
      <c r="B27" s="292"/>
      <c r="C27" s="290"/>
    </row>
    <row r="28" spans="2:9" ht="15.75">
      <c r="B28" s="294" t="s">
        <v>469</v>
      </c>
      <c r="C28" s="290"/>
    </row>
    <row r="29" spans="2:9" ht="15.75">
      <c r="B29" s="294" t="s">
        <v>470</v>
      </c>
      <c r="C29" s="290"/>
    </row>
  </sheetData>
  <mergeCells count="4">
    <mergeCell ref="B5:C5"/>
    <mergeCell ref="B6:C6"/>
    <mergeCell ref="B7:C7"/>
    <mergeCell ref="B4:D4"/>
  </mergeCells>
  <pageMargins left="0.7" right="0.7" top="0.75" bottom="0.75" header="0.3" footer="0.3"/>
  <pageSetup orientation="portrait" horizontalDpi="300" verticalDpi="300" r:id="rId1"/>
  <ignoredErrors>
    <ignoredError sqref="I11" formulaRange="1"/>
  </ignoredError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6:E30"/>
  <sheetViews>
    <sheetView topLeftCell="A11" workbookViewId="0">
      <selection sqref="A1:C31"/>
    </sheetView>
  </sheetViews>
  <sheetFormatPr baseColWidth="10" defaultColWidth="11" defaultRowHeight="15"/>
  <cols>
    <col min="1" max="1" width="47.85546875" customWidth="1"/>
    <col min="2" max="2" width="35" customWidth="1"/>
    <col min="3" max="3" width="12.7109375" customWidth="1"/>
    <col min="4" max="4" width="16.42578125" customWidth="1"/>
    <col min="5" max="5" width="15.42578125" customWidth="1"/>
  </cols>
  <sheetData>
    <row r="6" spans="1:5" ht="15.75">
      <c r="A6" s="385" t="s">
        <v>427</v>
      </c>
      <c r="B6" s="385"/>
      <c r="C6" s="385"/>
    </row>
    <row r="7" spans="1:5" ht="18.75">
      <c r="A7" s="391" t="s">
        <v>445</v>
      </c>
      <c r="B7" s="391"/>
    </row>
    <row r="8" spans="1:5">
      <c r="A8" s="392" t="str">
        <f>+Inventario!B6</f>
        <v>Del ejercicio terminado de junio 2026</v>
      </c>
      <c r="B8" s="392"/>
    </row>
    <row r="9" spans="1:5" ht="18.75">
      <c r="A9" s="391" t="s">
        <v>446</v>
      </c>
      <c r="B9" s="391"/>
    </row>
    <row r="10" spans="1:5" ht="18.75">
      <c r="A10" s="6"/>
      <c r="B10" s="6"/>
    </row>
    <row r="11" spans="1:5" ht="15.75">
      <c r="B11" s="15"/>
    </row>
    <row r="12" spans="1:5" ht="15.75">
      <c r="B12" s="15"/>
    </row>
    <row r="13" spans="1:5" ht="15" customHeight="1">
      <c r="A13" s="179" t="s">
        <v>309</v>
      </c>
      <c r="B13" s="177" t="s">
        <v>277</v>
      </c>
      <c r="D13" s="231"/>
    </row>
    <row r="14" spans="1:5" ht="15.75">
      <c r="A14" s="22" t="s">
        <v>321</v>
      </c>
      <c r="B14" s="262">
        <v>3467866.6599999992</v>
      </c>
      <c r="D14" s="358">
        <v>11</v>
      </c>
      <c r="E14" s="342"/>
    </row>
    <row r="15" spans="1:5" ht="15" customHeight="1" thickBot="1">
      <c r="A15" s="20" t="s">
        <v>322</v>
      </c>
      <c r="B15" s="223">
        <f>+B14</f>
        <v>3467866.6599999992</v>
      </c>
      <c r="D15" s="312"/>
      <c r="E15" s="359"/>
    </row>
    <row r="16" spans="1:5" ht="16.5" thickTop="1">
      <c r="D16" s="342"/>
      <c r="E16" s="360">
        <v>12984203.02</v>
      </c>
    </row>
    <row r="17" spans="1:5" ht="15" customHeight="1">
      <c r="C17" s="5"/>
      <c r="D17" s="312"/>
      <c r="E17" s="361">
        <f>E16-D14</f>
        <v>12984192.02</v>
      </c>
    </row>
    <row r="18" spans="1:5">
      <c r="A18" s="289" t="s">
        <v>450</v>
      </c>
      <c r="B18" s="290"/>
      <c r="C18" s="14"/>
      <c r="D18" s="317"/>
      <c r="E18" s="312"/>
    </row>
    <row r="19" spans="1:5">
      <c r="A19" s="289"/>
      <c r="B19" s="290"/>
      <c r="D19" s="35"/>
    </row>
    <row r="20" spans="1:5">
      <c r="A20" s="289"/>
      <c r="B20" s="290"/>
      <c r="D20" s="217"/>
      <c r="E20" s="217"/>
    </row>
    <row r="21" spans="1:5" ht="15.75">
      <c r="A21" s="293" t="s">
        <v>468</v>
      </c>
      <c r="B21" s="290"/>
      <c r="C21" s="224"/>
    </row>
    <row r="22" spans="1:5" ht="15.75">
      <c r="A22" s="293" t="s">
        <v>460</v>
      </c>
      <c r="B22" s="290"/>
      <c r="C22" s="224"/>
    </row>
    <row r="23" spans="1:5">
      <c r="A23" s="290"/>
      <c r="B23" s="290"/>
    </row>
    <row r="24" spans="1:5">
      <c r="A24" s="290"/>
      <c r="B24" s="290"/>
    </row>
    <row r="25" spans="1:5">
      <c r="A25" s="291" t="s">
        <v>451</v>
      </c>
      <c r="B25" s="290"/>
    </row>
    <row r="26" spans="1:5">
      <c r="A26" s="292"/>
      <c r="B26" s="290"/>
    </row>
    <row r="27" spans="1:5">
      <c r="A27" s="292"/>
      <c r="B27" s="290"/>
    </row>
    <row r="28" spans="1:5">
      <c r="A28" s="292"/>
      <c r="B28" s="290"/>
    </row>
    <row r="29" spans="1:5" ht="15.75">
      <c r="A29" s="294" t="s">
        <v>455</v>
      </c>
      <c r="B29" s="290"/>
    </row>
    <row r="30" spans="1:5" ht="15.75">
      <c r="A30" s="294" t="s">
        <v>456</v>
      </c>
      <c r="B30" s="290"/>
    </row>
  </sheetData>
  <mergeCells count="4">
    <mergeCell ref="A7:B7"/>
    <mergeCell ref="A8:B8"/>
    <mergeCell ref="A9:B9"/>
    <mergeCell ref="A6:C6"/>
  </mergeCells>
  <pageMargins left="0.7" right="0.7" top="0.75" bottom="0.75" header="0.3" footer="0.3"/>
  <pageSetup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3:H35"/>
  <sheetViews>
    <sheetView view="pageLayout" zoomScaleNormal="87" workbookViewId="0">
      <selection sqref="A1:D36"/>
    </sheetView>
  </sheetViews>
  <sheetFormatPr baseColWidth="10" defaultColWidth="11" defaultRowHeight="15"/>
  <cols>
    <col min="2" max="2" width="48" customWidth="1"/>
    <col min="3" max="3" width="20.28515625" customWidth="1"/>
    <col min="4" max="4" width="12.5703125" customWidth="1"/>
    <col min="5" max="5" width="11.5703125" bestFit="1" customWidth="1"/>
  </cols>
  <sheetData>
    <row r="3" spans="1:8" ht="15.75">
      <c r="A3" s="385" t="s">
        <v>428</v>
      </c>
      <c r="B3" s="385"/>
      <c r="C3" s="385"/>
      <c r="D3" s="385"/>
      <c r="E3" s="30"/>
    </row>
    <row r="4" spans="1:8" ht="18.75">
      <c r="A4" s="391" t="s">
        <v>323</v>
      </c>
      <c r="B4" s="391"/>
      <c r="C4" s="391"/>
      <c r="D4" s="391"/>
      <c r="E4" s="31"/>
    </row>
    <row r="5" spans="1:8" ht="18.75">
      <c r="A5" s="392" t="str">
        <f>+'CXP Corto plazo'!A8:B8</f>
        <v>Del ejercicio terminado de junio 2026</v>
      </c>
      <c r="B5" s="400"/>
      <c r="C5" s="400"/>
      <c r="D5" s="400"/>
      <c r="E5" s="31"/>
    </row>
    <row r="6" spans="1:8" ht="18.75">
      <c r="B6" s="391" t="s">
        <v>1</v>
      </c>
      <c r="C6" s="391"/>
    </row>
    <row r="7" spans="1:8" ht="15.75">
      <c r="C7" s="15"/>
    </row>
    <row r="8" spans="1:8" ht="15.75">
      <c r="C8" s="15"/>
    </row>
    <row r="9" spans="1:8" ht="15.75">
      <c r="C9" s="15"/>
    </row>
    <row r="10" spans="1:8" ht="15" customHeight="1">
      <c r="B10" s="178" t="s">
        <v>309</v>
      </c>
      <c r="C10" s="177" t="s">
        <v>277</v>
      </c>
    </row>
    <row r="11" spans="1:8" ht="15.75">
      <c r="B11" s="164" t="s">
        <v>324</v>
      </c>
      <c r="C11" s="27"/>
      <c r="E11" s="35"/>
    </row>
    <row r="12" spans="1:8" ht="15.75">
      <c r="B12" s="164" t="s">
        <v>325</v>
      </c>
      <c r="C12" s="260">
        <v>20554.22</v>
      </c>
      <c r="D12" s="303"/>
      <c r="E12" s="231"/>
      <c r="F12" s="35"/>
      <c r="G12" s="35"/>
    </row>
    <row r="13" spans="1:8" ht="21">
      <c r="B13" s="330" t="s">
        <v>326</v>
      </c>
      <c r="C13" s="260">
        <v>26560.65</v>
      </c>
      <c r="D13" s="329"/>
      <c r="E13" s="35"/>
      <c r="G13" s="35"/>
    </row>
    <row r="14" spans="1:8" ht="15.75">
      <c r="B14" s="165" t="s">
        <v>327</v>
      </c>
      <c r="C14" s="261">
        <v>0</v>
      </c>
      <c r="E14" s="246"/>
    </row>
    <row r="15" spans="1:8" ht="15.75">
      <c r="B15" s="165" t="s">
        <v>328</v>
      </c>
      <c r="C15" s="260">
        <v>0</v>
      </c>
      <c r="E15" s="35"/>
    </row>
    <row r="16" spans="1:8" ht="15.75">
      <c r="B16" s="167" t="s">
        <v>399</v>
      </c>
      <c r="C16" s="260">
        <v>492871.58100000001</v>
      </c>
      <c r="E16" s="227"/>
      <c r="F16" s="228"/>
      <c r="H16" s="35"/>
    </row>
    <row r="17" spans="2:8" ht="15.75">
      <c r="B17" s="167" t="s">
        <v>401</v>
      </c>
      <c r="C17" s="260">
        <v>0</v>
      </c>
      <c r="E17" s="35"/>
      <c r="G17" s="35"/>
    </row>
    <row r="18" spans="2:8" ht="15.75">
      <c r="B18" s="165" t="s">
        <v>329</v>
      </c>
      <c r="C18" s="260">
        <v>0</v>
      </c>
      <c r="E18" s="35"/>
    </row>
    <row r="19" spans="2:8" ht="15.75">
      <c r="B19" s="166" t="s">
        <v>330</v>
      </c>
      <c r="C19" s="28">
        <v>0</v>
      </c>
      <c r="H19" s="35"/>
    </row>
    <row r="20" spans="2:8" ht="15.75">
      <c r="B20" s="166" t="s">
        <v>331</v>
      </c>
      <c r="C20" s="28">
        <v>0</v>
      </c>
    </row>
    <row r="21" spans="2:8" ht="15.75">
      <c r="B21" s="32" t="s">
        <v>332</v>
      </c>
      <c r="C21" s="247">
        <f>SUM(C11:C20)</f>
        <v>539986.451</v>
      </c>
    </row>
    <row r="23" spans="2:8">
      <c r="B23" s="289" t="s">
        <v>450</v>
      </c>
      <c r="C23" s="290"/>
    </row>
    <row r="24" spans="2:8">
      <c r="B24" s="289"/>
      <c r="C24" s="290"/>
      <c r="D24" s="14"/>
    </row>
    <row r="25" spans="2:8">
      <c r="B25" s="289"/>
      <c r="C25" s="290"/>
    </row>
    <row r="26" spans="2:8" ht="15.75">
      <c r="B26" s="293" t="s">
        <v>468</v>
      </c>
      <c r="C26" s="290"/>
    </row>
    <row r="27" spans="2:8" ht="15.75">
      <c r="B27" s="293" t="s">
        <v>460</v>
      </c>
      <c r="C27" s="290"/>
      <c r="D27" s="224"/>
    </row>
    <row r="28" spans="2:8">
      <c r="B28" s="290"/>
      <c r="C28" s="290"/>
      <c r="D28" s="224"/>
    </row>
    <row r="29" spans="2:8">
      <c r="B29" s="290"/>
      <c r="C29" s="290"/>
    </row>
    <row r="30" spans="2:8">
      <c r="B30" s="291" t="s">
        <v>451</v>
      </c>
      <c r="C30" s="290"/>
    </row>
    <row r="31" spans="2:8">
      <c r="B31" s="292"/>
      <c r="C31" s="290"/>
    </row>
    <row r="32" spans="2:8">
      <c r="B32" s="292"/>
      <c r="C32" s="290"/>
    </row>
    <row r="33" spans="2:3">
      <c r="B33" s="292"/>
      <c r="C33" s="290"/>
    </row>
    <row r="34" spans="2:3" ht="15.75">
      <c r="B34" s="294" t="s">
        <v>455</v>
      </c>
      <c r="C34" s="290"/>
    </row>
    <row r="35" spans="2:3" ht="15.75">
      <c r="B35" s="294" t="s">
        <v>456</v>
      </c>
      <c r="C35" s="290"/>
    </row>
  </sheetData>
  <mergeCells count="4">
    <mergeCell ref="A3:D3"/>
    <mergeCell ref="A4:D4"/>
    <mergeCell ref="A5:D5"/>
    <mergeCell ref="B6:C6"/>
  </mergeCells>
  <pageMargins left="0.7" right="0.7" top="0.75" bottom="0.75" header="0.3" footer="0.3"/>
  <pageSetup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D30"/>
  <sheetViews>
    <sheetView workbookViewId="0">
      <selection sqref="A1:D31"/>
    </sheetView>
  </sheetViews>
  <sheetFormatPr baseColWidth="10" defaultColWidth="11" defaultRowHeight="15"/>
  <cols>
    <col min="1" max="1" width="56.140625" customWidth="1"/>
    <col min="2" max="2" width="24.85546875" customWidth="1"/>
  </cols>
  <sheetData>
    <row r="3" spans="1:4" ht="15.75">
      <c r="A3" s="385" t="s">
        <v>428</v>
      </c>
      <c r="B3" s="385"/>
      <c r="C3" s="385"/>
      <c r="D3" s="385"/>
    </row>
    <row r="4" spans="1:4" ht="18.75">
      <c r="A4" s="391" t="s">
        <v>333</v>
      </c>
      <c r="B4" s="391"/>
    </row>
    <row r="5" spans="1:4">
      <c r="A5" s="392" t="str">
        <f>+'Retenciones y Acum.'!A5:D5</f>
        <v>Del ejercicio terminado de junio 2026</v>
      </c>
      <c r="B5" s="400"/>
      <c r="C5" s="169"/>
      <c r="D5" s="169"/>
    </row>
    <row r="6" spans="1:4" ht="18.75">
      <c r="A6" s="391" t="s">
        <v>1</v>
      </c>
      <c r="B6" s="391"/>
    </row>
    <row r="7" spans="1:4" ht="15.75">
      <c r="A7" s="14"/>
      <c r="B7" s="15"/>
    </row>
    <row r="8" spans="1:4" ht="15.75">
      <c r="A8" s="14"/>
      <c r="B8" s="15"/>
    </row>
    <row r="9" spans="1:4" ht="15" customHeight="1">
      <c r="A9" s="179" t="s">
        <v>309</v>
      </c>
      <c r="B9" s="177" t="s">
        <v>277</v>
      </c>
    </row>
    <row r="10" spans="1:4" ht="15.75">
      <c r="A10" s="16" t="s">
        <v>334</v>
      </c>
      <c r="B10" s="244">
        <v>0</v>
      </c>
    </row>
    <row r="11" spans="1:4">
      <c r="A11" s="18" t="s">
        <v>335</v>
      </c>
      <c r="B11" s="375">
        <v>0</v>
      </c>
    </row>
    <row r="12" spans="1:4" ht="15.75">
      <c r="A12" s="18" t="s">
        <v>336</v>
      </c>
      <c r="B12" s="243">
        <v>0</v>
      </c>
    </row>
    <row r="13" spans="1:4" ht="15.75">
      <c r="A13" s="18" t="s">
        <v>337</v>
      </c>
      <c r="B13" s="243">
        <v>0</v>
      </c>
    </row>
    <row r="14" spans="1:4" ht="15.75">
      <c r="A14" s="18" t="s">
        <v>338</v>
      </c>
      <c r="B14" s="260">
        <v>492871.58100000001</v>
      </c>
    </row>
    <row r="15" spans="1:4" ht="15.75">
      <c r="A15" s="18" t="s">
        <v>339</v>
      </c>
      <c r="B15" s="260">
        <v>0</v>
      </c>
    </row>
    <row r="16" spans="1:4" ht="15.75">
      <c r="A16" s="20" t="s">
        <v>340</v>
      </c>
      <c r="B16" s="29">
        <f>SUM(B10:B15)</f>
        <v>492871.58100000001</v>
      </c>
    </row>
    <row r="18" spans="1:2">
      <c r="A18" s="289" t="s">
        <v>450</v>
      </c>
      <c r="B18" s="290"/>
    </row>
    <row r="19" spans="1:2">
      <c r="A19" s="289"/>
      <c r="B19" s="290"/>
    </row>
    <row r="20" spans="1:2">
      <c r="A20" s="289"/>
      <c r="B20" s="290"/>
    </row>
    <row r="21" spans="1:2" ht="15.75">
      <c r="A21" s="293" t="s">
        <v>468</v>
      </c>
      <c r="B21" s="290"/>
    </row>
    <row r="22" spans="1:2" ht="15.75">
      <c r="A22" s="293" t="s">
        <v>460</v>
      </c>
      <c r="B22" s="290"/>
    </row>
    <row r="23" spans="1:2">
      <c r="A23" s="290"/>
      <c r="B23" s="290"/>
    </row>
    <row r="24" spans="1:2">
      <c r="A24" s="290"/>
      <c r="B24" s="290"/>
    </row>
    <row r="25" spans="1:2">
      <c r="A25" s="291" t="s">
        <v>461</v>
      </c>
      <c r="B25" s="290"/>
    </row>
    <row r="26" spans="1:2">
      <c r="A26" s="292"/>
      <c r="B26" s="290"/>
    </row>
    <row r="27" spans="1:2">
      <c r="A27" s="292"/>
      <c r="B27" s="290"/>
    </row>
    <row r="28" spans="1:2">
      <c r="A28" s="292"/>
      <c r="B28" s="290"/>
    </row>
    <row r="29" spans="1:2" ht="15.75">
      <c r="A29" s="294" t="s">
        <v>455</v>
      </c>
      <c r="B29" s="290"/>
    </row>
    <row r="30" spans="1:2" ht="15.75">
      <c r="A30" s="294" t="s">
        <v>456</v>
      </c>
      <c r="B30" s="290"/>
    </row>
  </sheetData>
  <mergeCells count="4">
    <mergeCell ref="A4:B4"/>
    <mergeCell ref="A5:B5"/>
    <mergeCell ref="A6:B6"/>
    <mergeCell ref="A3:D3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3:F30"/>
  <sheetViews>
    <sheetView zoomScale="82" zoomScaleNormal="82" workbookViewId="0">
      <selection activeCell="I48" sqref="I48"/>
    </sheetView>
  </sheetViews>
  <sheetFormatPr baseColWidth="10" defaultColWidth="11" defaultRowHeight="15"/>
  <cols>
    <col min="1" max="1" width="48.140625" customWidth="1"/>
    <col min="2" max="2" width="29.7109375" customWidth="1"/>
    <col min="5" max="5" width="17.5703125" customWidth="1"/>
    <col min="6" max="6" width="11.7109375" bestFit="1" customWidth="1"/>
  </cols>
  <sheetData>
    <row r="3" spans="1:4" ht="15.75">
      <c r="A3" s="385" t="s">
        <v>428</v>
      </c>
      <c r="B3" s="385"/>
      <c r="C3" s="385"/>
      <c r="D3" s="385"/>
    </row>
    <row r="4" spans="1:4" ht="18.75">
      <c r="A4" s="391" t="s">
        <v>441</v>
      </c>
      <c r="B4" s="391"/>
    </row>
    <row r="5" spans="1:4">
      <c r="A5" s="401" t="str">
        <f>+'Benef. Empl x p Corto Plazo'!A5:B5</f>
        <v>Del ejercicio terminado de junio 2026</v>
      </c>
      <c r="B5" s="401"/>
    </row>
    <row r="6" spans="1:4" ht="18.75">
      <c r="A6" s="391" t="s">
        <v>1</v>
      </c>
      <c r="B6" s="391"/>
    </row>
    <row r="7" spans="1:4" ht="18.75">
      <c r="A7" s="6"/>
      <c r="B7" s="6"/>
    </row>
    <row r="8" spans="1:4" ht="15.75">
      <c r="B8" s="15"/>
    </row>
    <row r="9" spans="1:4" ht="15.75">
      <c r="B9" s="15"/>
    </row>
    <row r="10" spans="1:4">
      <c r="A10" s="393" t="s">
        <v>309</v>
      </c>
      <c r="B10" s="396" t="s">
        <v>277</v>
      </c>
    </row>
    <row r="11" spans="1:4">
      <c r="A11" s="394"/>
      <c r="B11" s="397"/>
    </row>
    <row r="12" spans="1:4">
      <c r="A12" s="395"/>
      <c r="B12" s="398"/>
    </row>
    <row r="13" spans="1:4" ht="15.75">
      <c r="A13" s="22" t="s">
        <v>341</v>
      </c>
      <c r="B13" s="262">
        <v>7150630.2500000009</v>
      </c>
    </row>
    <row r="14" spans="1:4" ht="15.75" hidden="1">
      <c r="A14" s="23"/>
      <c r="B14" s="24"/>
    </row>
    <row r="15" spans="1:4" ht="20.25">
      <c r="A15" s="20" t="s">
        <v>342</v>
      </c>
      <c r="B15" s="301">
        <f>SUM(B13:B14)</f>
        <v>7150630.2500000009</v>
      </c>
    </row>
    <row r="17" spans="1:6">
      <c r="E17" s="217"/>
    </row>
    <row r="18" spans="1:6">
      <c r="A18" s="289" t="s">
        <v>450</v>
      </c>
      <c r="B18" s="290"/>
      <c r="C18" s="14"/>
    </row>
    <row r="19" spans="1:6">
      <c r="A19" s="289"/>
      <c r="B19" s="290"/>
      <c r="F19" s="35"/>
    </row>
    <row r="20" spans="1:6">
      <c r="A20" s="289"/>
      <c r="B20" s="290"/>
    </row>
    <row r="21" spans="1:6" ht="15.75">
      <c r="A21" s="293" t="s">
        <v>468</v>
      </c>
      <c r="B21" s="290"/>
      <c r="C21" s="224"/>
    </row>
    <row r="22" spans="1:6" ht="15.75">
      <c r="A22" s="293" t="s">
        <v>460</v>
      </c>
      <c r="B22" s="290"/>
      <c r="C22" s="224"/>
    </row>
    <row r="23" spans="1:6">
      <c r="A23" s="290"/>
      <c r="B23" s="290"/>
    </row>
    <row r="24" spans="1:6">
      <c r="A24" s="290"/>
      <c r="B24" s="290"/>
    </row>
    <row r="25" spans="1:6">
      <c r="A25" s="291" t="s">
        <v>461</v>
      </c>
      <c r="B25" s="290"/>
    </row>
    <row r="26" spans="1:6">
      <c r="A26" s="292"/>
      <c r="B26" s="290"/>
    </row>
    <row r="27" spans="1:6">
      <c r="A27" s="292"/>
      <c r="B27" s="290"/>
    </row>
    <row r="28" spans="1:6">
      <c r="A28" s="292"/>
      <c r="B28" s="290"/>
    </row>
    <row r="29" spans="1:6" ht="15.75">
      <c r="A29" s="294" t="s">
        <v>455</v>
      </c>
      <c r="B29" s="290"/>
    </row>
    <row r="30" spans="1:6" ht="15.75">
      <c r="A30" s="294" t="s">
        <v>456</v>
      </c>
      <c r="B30" s="290"/>
    </row>
  </sheetData>
  <mergeCells count="6">
    <mergeCell ref="A3:D3"/>
    <mergeCell ref="A4:B4"/>
    <mergeCell ref="A5:B5"/>
    <mergeCell ref="A6:B6"/>
    <mergeCell ref="A10:A12"/>
    <mergeCell ref="B10:B12"/>
  </mergeCells>
  <pageMargins left="0.7" right="0.7" top="0.75" bottom="0.75" header="0.3" footer="0.3"/>
  <pageSetup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3"/>
  <sheetViews>
    <sheetView workbookViewId="0">
      <selection activeCell="G11" sqref="G11"/>
    </sheetView>
  </sheetViews>
  <sheetFormatPr baseColWidth="10" defaultColWidth="11" defaultRowHeight="15"/>
  <cols>
    <col min="1" max="1" width="46.85546875" customWidth="1"/>
    <col min="2" max="2" width="25.42578125" customWidth="1"/>
  </cols>
  <sheetData>
    <row r="1" spans="1:4" ht="15.75">
      <c r="A1" s="385" t="s">
        <v>428</v>
      </c>
      <c r="B1" s="385"/>
      <c r="C1" s="385"/>
      <c r="D1" s="385"/>
    </row>
    <row r="2" spans="1:4" ht="18.75">
      <c r="A2" s="391" t="s">
        <v>442</v>
      </c>
      <c r="B2" s="391"/>
    </row>
    <row r="3" spans="1:4">
      <c r="A3" s="392" t="s">
        <v>476</v>
      </c>
      <c r="B3" s="400"/>
    </row>
    <row r="4" spans="1:4" ht="18.75">
      <c r="A4" s="391" t="s">
        <v>1</v>
      </c>
      <c r="B4" s="391"/>
    </row>
    <row r="5" spans="1:4" ht="15.75">
      <c r="A5" s="14"/>
      <c r="B5" s="15"/>
    </row>
    <row r="6" spans="1:4" ht="15.75">
      <c r="A6" s="14"/>
      <c r="B6" s="15"/>
    </row>
    <row r="7" spans="1:4">
      <c r="A7" s="393" t="s">
        <v>309</v>
      </c>
      <c r="B7" s="396" t="s">
        <v>277</v>
      </c>
    </row>
    <row r="8" spans="1:4">
      <c r="A8" s="394"/>
      <c r="B8" s="397"/>
    </row>
    <row r="9" spans="1:4">
      <c r="A9" s="395"/>
      <c r="B9" s="398"/>
    </row>
    <row r="10" spans="1:4" ht="15.75">
      <c r="A10" s="16" t="s">
        <v>334</v>
      </c>
      <c r="B10" s="17"/>
    </row>
    <row r="11" spans="1:4">
      <c r="A11" s="18" t="s">
        <v>335</v>
      </c>
      <c r="B11" s="316">
        <v>0</v>
      </c>
    </row>
    <row r="12" spans="1:4" ht="15.75">
      <c r="A12" s="18" t="s">
        <v>336</v>
      </c>
      <c r="B12" s="19"/>
    </row>
    <row r="13" spans="1:4" ht="17.25">
      <c r="A13" s="20" t="s">
        <v>343</v>
      </c>
      <c r="B13" s="21">
        <f>+B10+B11+B12</f>
        <v>0</v>
      </c>
    </row>
  </sheetData>
  <mergeCells count="6">
    <mergeCell ref="A1:D1"/>
    <mergeCell ref="A2:B2"/>
    <mergeCell ref="A3:B3"/>
    <mergeCell ref="A4:B4"/>
    <mergeCell ref="A7:A9"/>
    <mergeCell ref="B7:B9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29"/>
  <sheetViews>
    <sheetView topLeftCell="A6" workbookViewId="0">
      <selection sqref="A1:B29"/>
    </sheetView>
  </sheetViews>
  <sheetFormatPr baseColWidth="10" defaultColWidth="50.140625" defaultRowHeight="15"/>
  <cols>
    <col min="1" max="1" width="48.42578125" customWidth="1"/>
    <col min="2" max="2" width="26.28515625" customWidth="1"/>
  </cols>
  <sheetData>
    <row r="2" spans="1:2" ht="18.75">
      <c r="A2" s="391" t="s">
        <v>426</v>
      </c>
      <c r="B2" s="391"/>
    </row>
    <row r="3" spans="1:2" ht="18.75">
      <c r="A3" s="391" t="s">
        <v>431</v>
      </c>
      <c r="B3" s="391"/>
    </row>
    <row r="4" spans="1:2" ht="15.75">
      <c r="A4" s="382" t="s">
        <v>475</v>
      </c>
      <c r="B4" s="382"/>
    </row>
    <row r="5" spans="1:2" ht="18.75">
      <c r="A5" s="391" t="s">
        <v>1</v>
      </c>
      <c r="B5" s="391"/>
    </row>
    <row r="6" spans="1:2" ht="15.75">
      <c r="B6" s="15"/>
    </row>
    <row r="7" spans="1:2" ht="15.75">
      <c r="B7" s="15"/>
    </row>
    <row r="8" spans="1:2" ht="15.75">
      <c r="B8" s="15"/>
    </row>
    <row r="9" spans="1:2" ht="15" customHeight="1">
      <c r="A9" s="402" t="s">
        <v>309</v>
      </c>
      <c r="B9" s="396" t="s">
        <v>277</v>
      </c>
    </row>
    <row r="10" spans="1:2" ht="15" customHeight="1">
      <c r="A10" s="403"/>
      <c r="B10" s="397"/>
    </row>
    <row r="11" spans="1:2" ht="15" customHeight="1">
      <c r="A11" s="404"/>
      <c r="B11" s="398"/>
    </row>
    <row r="12" spans="1:2" ht="15" customHeight="1">
      <c r="A12" s="218" t="s">
        <v>432</v>
      </c>
      <c r="B12" s="325">
        <f>'ESF SNS'!$E$55</f>
        <v>-13741202.268099999</v>
      </c>
    </row>
    <row r="13" spans="1:2" ht="15" customHeight="1">
      <c r="A13" s="219" t="s">
        <v>433</v>
      </c>
      <c r="B13" s="326">
        <f>'ERF SRS'!F29</f>
        <v>1105226.1289999997</v>
      </c>
    </row>
    <row r="14" spans="1:2" ht="15" customHeight="1">
      <c r="A14" s="43" t="s">
        <v>434</v>
      </c>
      <c r="B14" s="326">
        <f>SUM(B12+B13)</f>
        <v>-12635976.1391</v>
      </c>
    </row>
    <row r="15" spans="1:2" ht="15" customHeight="1">
      <c r="A15" s="20" t="s">
        <v>435</v>
      </c>
      <c r="B15" s="29">
        <f>SUM(B14)</f>
        <v>-12635976.1391</v>
      </c>
    </row>
    <row r="17" spans="1:5">
      <c r="A17" s="289" t="s">
        <v>450</v>
      </c>
      <c r="B17" s="290"/>
    </row>
    <row r="18" spans="1:5">
      <c r="A18" s="289"/>
      <c r="B18" s="290"/>
    </row>
    <row r="19" spans="1:5">
      <c r="A19" s="289"/>
      <c r="B19" s="290"/>
      <c r="E19" s="33"/>
    </row>
    <row r="20" spans="1:5" ht="15.75">
      <c r="A20" s="293" t="s">
        <v>468</v>
      </c>
      <c r="B20" s="290"/>
    </row>
    <row r="21" spans="1:5" ht="15.75">
      <c r="A21" s="293" t="s">
        <v>460</v>
      </c>
      <c r="B21" s="290"/>
    </row>
    <row r="22" spans="1:5">
      <c r="A22" s="290"/>
      <c r="B22" s="290"/>
    </row>
    <row r="23" spans="1:5">
      <c r="A23" s="290"/>
      <c r="B23" s="290"/>
    </row>
    <row r="24" spans="1:5">
      <c r="A24" s="291" t="s">
        <v>451</v>
      </c>
      <c r="B24" s="290"/>
    </row>
    <row r="25" spans="1:5">
      <c r="A25" s="292"/>
      <c r="B25" s="290"/>
    </row>
    <row r="26" spans="1:5">
      <c r="A26" s="292"/>
      <c r="B26" s="290"/>
    </row>
    <row r="27" spans="1:5">
      <c r="A27" s="292"/>
      <c r="B27" s="290"/>
    </row>
    <row r="28" spans="1:5" ht="15.75">
      <c r="A28" s="294" t="s">
        <v>458</v>
      </c>
      <c r="B28" s="290"/>
    </row>
    <row r="29" spans="1:5" ht="15.75">
      <c r="A29" s="294" t="s">
        <v>459</v>
      </c>
      <c r="B29" s="290"/>
    </row>
  </sheetData>
  <mergeCells count="6">
    <mergeCell ref="A2:B2"/>
    <mergeCell ref="A3:B3"/>
    <mergeCell ref="A4:B4"/>
    <mergeCell ref="A5:B5"/>
    <mergeCell ref="A9:A11"/>
    <mergeCell ref="B9:B11"/>
  </mergeCells>
  <pageMargins left="0.7" right="0.7" top="0.75" bottom="0.75" header="0.3" footer="0.3"/>
  <pageSetup orientation="portrait" horizontalDpi="300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G41"/>
  <sheetViews>
    <sheetView topLeftCell="A20" workbookViewId="0">
      <selection sqref="A1:D41"/>
    </sheetView>
  </sheetViews>
  <sheetFormatPr baseColWidth="10" defaultColWidth="11" defaultRowHeight="15"/>
  <cols>
    <col min="1" max="1" width="64.7109375" customWidth="1"/>
    <col min="2" max="2" width="21.140625" customWidth="1"/>
    <col min="4" max="4" width="11.7109375" bestFit="1" customWidth="1"/>
    <col min="5" max="5" width="13.85546875" bestFit="1" customWidth="1"/>
  </cols>
  <sheetData>
    <row r="2" spans="1:7" ht="15.75">
      <c r="A2" s="385" t="s">
        <v>428</v>
      </c>
      <c r="B2" s="385"/>
      <c r="C2" s="385"/>
      <c r="D2" s="385"/>
    </row>
    <row r="3" spans="1:7" ht="18.75">
      <c r="A3" s="391" t="s">
        <v>344</v>
      </c>
      <c r="B3" s="391"/>
    </row>
    <row r="4" spans="1:7">
      <c r="A4" s="392" t="str">
        <f>+'Benef. Empl x pagar Larg. Plaz'!A3:B3</f>
        <v>Del Ejercicio terminado junio 2026</v>
      </c>
      <c r="B4" s="400"/>
    </row>
    <row r="5" spans="1:7" ht="18.75">
      <c r="A5" s="391" t="s">
        <v>1</v>
      </c>
      <c r="B5" s="391"/>
    </row>
    <row r="8" spans="1:7" ht="15" customHeight="1">
      <c r="A8" s="180" t="s">
        <v>345</v>
      </c>
      <c r="B8" s="177" t="s">
        <v>277</v>
      </c>
    </row>
    <row r="9" spans="1:7" ht="15.75">
      <c r="A9" s="7" t="s">
        <v>293</v>
      </c>
      <c r="B9" s="203">
        <v>984933.40999999992</v>
      </c>
      <c r="E9" s="35"/>
    </row>
    <row r="10" spans="1:7" ht="15.75">
      <c r="A10" s="2" t="s">
        <v>346</v>
      </c>
      <c r="B10" s="230">
        <f>SUM(B9)</f>
        <v>984933.40999999992</v>
      </c>
      <c r="D10" s="35"/>
    </row>
    <row r="11" spans="1:7" ht="15.75">
      <c r="B11" s="9"/>
    </row>
    <row r="12" spans="1:7" ht="15.75">
      <c r="A12" s="10" t="s">
        <v>347</v>
      </c>
      <c r="B12" s="160" t="s">
        <v>277</v>
      </c>
    </row>
    <row r="13" spans="1:7" ht="15.75">
      <c r="A13" s="11" t="s">
        <v>30</v>
      </c>
      <c r="B13" s="203">
        <v>107500</v>
      </c>
      <c r="E13" s="231"/>
    </row>
    <row r="14" spans="1:7" ht="15.75">
      <c r="A14" s="12" t="s">
        <v>278</v>
      </c>
      <c r="B14" s="8"/>
      <c r="G14" s="35"/>
    </row>
    <row r="15" spans="1:7" ht="15.75">
      <c r="A15" s="12" t="s">
        <v>279</v>
      </c>
      <c r="B15" s="8"/>
    </row>
    <row r="16" spans="1:7" ht="15.75">
      <c r="A16" s="12" t="s">
        <v>283</v>
      </c>
      <c r="B16" s="203">
        <v>3998119.21</v>
      </c>
    </row>
    <row r="17" spans="1:7" ht="15.75">
      <c r="A17" s="12" t="s">
        <v>285</v>
      </c>
      <c r="B17" s="8"/>
      <c r="G17" s="35"/>
    </row>
    <row r="18" spans="1:7" ht="15.75">
      <c r="A18" s="12" t="s">
        <v>444</v>
      </c>
      <c r="B18" s="8"/>
    </row>
    <row r="19" spans="1:7" ht="15.75">
      <c r="A19" s="12" t="s">
        <v>289</v>
      </c>
      <c r="B19" s="8"/>
    </row>
    <row r="20" spans="1:7" ht="15.75">
      <c r="A20" s="12" t="s">
        <v>348</v>
      </c>
      <c r="B20" s="8"/>
    </row>
    <row r="21" spans="1:7" ht="15.75">
      <c r="A21" s="7" t="s">
        <v>294</v>
      </c>
      <c r="B21" s="3"/>
    </row>
    <row r="22" spans="1:7" ht="15.75">
      <c r="A22" s="7" t="s">
        <v>295</v>
      </c>
      <c r="B22" s="8"/>
    </row>
    <row r="23" spans="1:7" ht="15.75">
      <c r="A23" s="12" t="s">
        <v>301</v>
      </c>
      <c r="B23" s="8"/>
    </row>
    <row r="24" spans="1:7" ht="15.75">
      <c r="A24" s="7" t="s">
        <v>304</v>
      </c>
      <c r="B24" s="8"/>
    </row>
    <row r="25" spans="1:7" ht="18.75">
      <c r="A25" s="13" t="s">
        <v>346</v>
      </c>
      <c r="B25" s="229">
        <f>SUM(B13:B24)</f>
        <v>4105619.21</v>
      </c>
    </row>
    <row r="26" spans="1:7" ht="18.75">
      <c r="A26" s="13" t="s">
        <v>349</v>
      </c>
      <c r="B26" s="229">
        <f>+B10+B25</f>
        <v>5090552.62</v>
      </c>
    </row>
    <row r="27" spans="1:7">
      <c r="B27" s="5"/>
    </row>
    <row r="28" spans="1:7">
      <c r="A28" s="313"/>
      <c r="B28" s="5"/>
    </row>
    <row r="29" spans="1:7">
      <c r="A29" s="289" t="s">
        <v>450</v>
      </c>
      <c r="B29" s="290"/>
    </row>
    <row r="30" spans="1:7">
      <c r="A30" s="289"/>
      <c r="B30" s="290"/>
      <c r="C30" s="14"/>
    </row>
    <row r="31" spans="1:7">
      <c r="A31" s="289"/>
      <c r="B31" s="290"/>
    </row>
    <row r="32" spans="1:7" ht="15.75">
      <c r="A32" s="293" t="s">
        <v>468</v>
      </c>
      <c r="B32" s="290"/>
    </row>
    <row r="33" spans="1:3" ht="15.75">
      <c r="A33" s="293" t="s">
        <v>460</v>
      </c>
      <c r="B33" s="290"/>
      <c r="C33" s="224"/>
    </row>
    <row r="34" spans="1:3">
      <c r="A34" s="290"/>
      <c r="B34" s="290"/>
      <c r="C34" s="224"/>
    </row>
    <row r="35" spans="1:3">
      <c r="A35" s="290"/>
      <c r="B35" s="290"/>
    </row>
    <row r="36" spans="1:3">
      <c r="A36" s="291" t="s">
        <v>451</v>
      </c>
      <c r="B36" s="290"/>
    </row>
    <row r="37" spans="1:3">
      <c r="A37" s="292"/>
      <c r="B37" s="290"/>
    </row>
    <row r="38" spans="1:3">
      <c r="A38" s="292"/>
      <c r="B38" s="290"/>
    </row>
    <row r="39" spans="1:3">
      <c r="A39" s="292"/>
      <c r="B39" s="290"/>
    </row>
    <row r="40" spans="1:3" ht="15.75">
      <c r="A40" s="294" t="s">
        <v>455</v>
      </c>
      <c r="B40" s="290"/>
    </row>
    <row r="41" spans="1:3" ht="15.75">
      <c r="A41" s="294" t="s">
        <v>456</v>
      </c>
      <c r="B41" s="290"/>
    </row>
  </sheetData>
  <protectedRanges>
    <protectedRange algorithmName="SHA-512" hashValue="ZAfGeYA5VbL0gG93akD1xexJu2rI3UXxHwEtGuh6c0glGlh5rE1RHQPZZ54q7AqVc1jO4jlchft9pel46vZT4g==" saltValue="JJI+A7ZZczdDIztssZc9Vg==" spinCount="100000" sqref="B9" name="Rango1_1"/>
  </protectedRanges>
  <mergeCells count="4">
    <mergeCell ref="A3:B3"/>
    <mergeCell ref="A4:B4"/>
    <mergeCell ref="A5:B5"/>
    <mergeCell ref="A2:D2"/>
  </mergeCells>
  <pageMargins left="0.7" right="0.7" top="0.75" bottom="0.75" header="0.3" footer="0.3"/>
  <pageSetup orientation="portrait" horizontalDpi="300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H82"/>
  <sheetViews>
    <sheetView tabSelected="1" topLeftCell="A37" workbookViewId="0">
      <selection activeCell="C73" sqref="C73"/>
    </sheetView>
  </sheetViews>
  <sheetFormatPr baseColWidth="10" defaultColWidth="11" defaultRowHeight="15"/>
  <cols>
    <col min="1" max="1" width="4.7109375" customWidth="1"/>
    <col min="2" max="2" width="62.7109375" customWidth="1"/>
    <col min="3" max="3" width="21.28515625" customWidth="1"/>
    <col min="4" max="4" width="16.85546875" customWidth="1"/>
    <col min="5" max="5" width="36" customWidth="1"/>
    <col min="6" max="6" width="15.5703125" customWidth="1"/>
    <col min="7" max="7" width="14.7109375" customWidth="1"/>
    <col min="8" max="8" width="16" customWidth="1"/>
  </cols>
  <sheetData>
    <row r="2" spans="1:5" ht="15.75">
      <c r="B2" s="384" t="s">
        <v>438</v>
      </c>
      <c r="C2" s="384"/>
      <c r="D2" s="384"/>
      <c r="E2" s="384"/>
    </row>
    <row r="3" spans="1:5" ht="15.75">
      <c r="B3" s="382" t="s">
        <v>439</v>
      </c>
      <c r="C3" s="382"/>
    </row>
    <row r="4" spans="1:5">
      <c r="A4" s="383" t="str">
        <f>+'CXP Largo Plazo'!A5:B5</f>
        <v>Del ejercicio terminado de junio 2026</v>
      </c>
      <c r="B4" s="383"/>
      <c r="C4" s="383"/>
    </row>
    <row r="5" spans="1:5" ht="15" customHeight="1">
      <c r="B5" s="382" t="s">
        <v>440</v>
      </c>
      <c r="C5" s="382"/>
    </row>
    <row r="6" spans="1:5" ht="15" customHeight="1" thickBot="1"/>
    <row r="7" spans="1:5" ht="15" customHeight="1" thickBot="1">
      <c r="B7" s="276" t="s">
        <v>350</v>
      </c>
      <c r="C7" s="277" t="s">
        <v>277</v>
      </c>
    </row>
    <row r="8" spans="1:5" ht="20.25" customHeight="1">
      <c r="B8" s="278" t="s">
        <v>351</v>
      </c>
      <c r="C8" s="364"/>
    </row>
    <row r="9" spans="1:5" ht="25.5" customHeight="1">
      <c r="B9" s="279" t="s">
        <v>352</v>
      </c>
      <c r="C9" s="365"/>
    </row>
    <row r="10" spans="1:5" ht="15" customHeight="1">
      <c r="B10" s="280" t="s">
        <v>353</v>
      </c>
      <c r="C10" s="363">
        <f>'Balanza junio 2026'!F47</f>
        <v>31990.6</v>
      </c>
    </row>
    <row r="11" spans="1:5" ht="15" customHeight="1">
      <c r="B11" s="280" t="s">
        <v>354</v>
      </c>
      <c r="C11" s="281">
        <v>0</v>
      </c>
    </row>
    <row r="12" spans="1:5" ht="15.75">
      <c r="B12" s="280" t="s">
        <v>64</v>
      </c>
      <c r="C12" s="281">
        <v>0</v>
      </c>
    </row>
    <row r="13" spans="1:5" ht="15.75">
      <c r="B13" s="280" t="s">
        <v>32</v>
      </c>
      <c r="C13" s="281">
        <v>0</v>
      </c>
    </row>
    <row r="14" spans="1:5" ht="15.75">
      <c r="B14" s="280" t="s">
        <v>31</v>
      </c>
      <c r="C14" s="281">
        <v>0</v>
      </c>
    </row>
    <row r="15" spans="1:5" ht="15.75">
      <c r="B15" s="280" t="s">
        <v>355</v>
      </c>
      <c r="C15" s="281">
        <v>492871.58100000001</v>
      </c>
      <c r="D15" s="217"/>
    </row>
    <row r="16" spans="1:5" ht="15.75">
      <c r="B16" s="280" t="s">
        <v>356</v>
      </c>
      <c r="C16" s="363">
        <v>0</v>
      </c>
    </row>
    <row r="17" spans="2:8" ht="15.75">
      <c r="B17" s="280" t="s">
        <v>357</v>
      </c>
      <c r="C17" s="363"/>
      <c r="D17" s="217"/>
    </row>
    <row r="18" spans="2:8" ht="15.75">
      <c r="B18" s="280" t="s">
        <v>358</v>
      </c>
      <c r="C18" s="281"/>
    </row>
    <row r="19" spans="2:8" ht="18.75">
      <c r="B19" s="282" t="s">
        <v>359</v>
      </c>
      <c r="C19" s="281"/>
    </row>
    <row r="20" spans="2:8" ht="18.75">
      <c r="B20" s="282" t="s">
        <v>360</v>
      </c>
      <c r="C20" s="281"/>
      <c r="E20" s="216"/>
      <c r="F20" s="216"/>
      <c r="G20" s="181"/>
      <c r="H20" s="181"/>
    </row>
    <row r="21" spans="2:8" ht="15.75">
      <c r="B21" s="280" t="s">
        <v>50</v>
      </c>
      <c r="C21" s="363">
        <v>101055.47</v>
      </c>
      <c r="E21" s="216"/>
      <c r="F21" s="231"/>
      <c r="G21" s="181"/>
      <c r="H21" s="181"/>
    </row>
    <row r="22" spans="2:8" ht="15.75">
      <c r="B22" s="280" t="s">
        <v>361</v>
      </c>
      <c r="C22" s="363"/>
      <c r="D22" s="231"/>
      <c r="E22" s="216"/>
      <c r="F22" s="259"/>
      <c r="G22" s="181"/>
      <c r="H22" s="190"/>
    </row>
    <row r="23" spans="2:8" ht="15.75">
      <c r="B23" s="280" t="s">
        <v>362</v>
      </c>
      <c r="C23" s="363"/>
      <c r="E23" s="216"/>
      <c r="F23" s="216"/>
      <c r="G23" s="181"/>
      <c r="H23" s="181"/>
    </row>
    <row r="24" spans="2:8" ht="15.75">
      <c r="B24" s="280" t="s">
        <v>363</v>
      </c>
      <c r="C24" s="363"/>
      <c r="E24" s="216"/>
      <c r="F24" s="216"/>
      <c r="G24" s="181"/>
      <c r="H24" s="181"/>
    </row>
    <row r="25" spans="2:8" ht="15.75">
      <c r="B25" s="280" t="s">
        <v>364</v>
      </c>
      <c r="C25" s="363">
        <v>48582.5</v>
      </c>
      <c r="D25" s="231"/>
      <c r="E25" s="216"/>
      <c r="F25" s="297"/>
      <c r="G25" s="181"/>
      <c r="H25" s="181"/>
    </row>
    <row r="26" spans="2:8" ht="15.75">
      <c r="B26" s="280" t="s">
        <v>55</v>
      </c>
      <c r="C26" s="363">
        <v>19046.5</v>
      </c>
      <c r="D26" s="217"/>
      <c r="E26" s="216"/>
      <c r="F26" s="259"/>
      <c r="G26" s="181"/>
      <c r="H26" s="190"/>
    </row>
    <row r="27" spans="2:8" ht="15.75">
      <c r="B27" s="280" t="s">
        <v>38</v>
      </c>
      <c r="C27" s="281">
        <v>0</v>
      </c>
      <c r="D27" s="217"/>
      <c r="E27" s="302"/>
      <c r="F27" s="259"/>
      <c r="G27" s="181"/>
      <c r="H27" s="181"/>
    </row>
    <row r="28" spans="2:8" ht="15.75">
      <c r="B28" s="280" t="s">
        <v>47</v>
      </c>
      <c r="C28" s="281">
        <v>0</v>
      </c>
      <c r="E28" s="302"/>
      <c r="F28" s="259"/>
      <c r="H28" s="181"/>
    </row>
    <row r="29" spans="2:8" ht="15.75">
      <c r="B29" s="280" t="s">
        <v>365</v>
      </c>
      <c r="C29" s="363">
        <v>237545.8</v>
      </c>
      <c r="E29" s="302"/>
      <c r="F29" s="54"/>
      <c r="G29" s="181"/>
      <c r="H29" s="181"/>
    </row>
    <row r="30" spans="2:8" ht="15.75">
      <c r="B30" s="280" t="s">
        <v>366</v>
      </c>
      <c r="C30" s="363">
        <v>213391.35</v>
      </c>
      <c r="F30" s="217"/>
      <c r="G30" s="181"/>
      <c r="H30" s="181"/>
    </row>
    <row r="31" spans="2:8" ht="18.75">
      <c r="B31" s="282" t="s">
        <v>367</v>
      </c>
      <c r="C31" s="281"/>
      <c r="D31" s="181"/>
      <c r="E31" s="337"/>
      <c r="F31" s="297"/>
      <c r="G31" s="216"/>
      <c r="H31" s="181"/>
    </row>
    <row r="32" spans="2:8" ht="15.75">
      <c r="B32" s="280" t="s">
        <v>36</v>
      </c>
      <c r="C32" s="363">
        <v>920339.1</v>
      </c>
      <c r="D32" s="200"/>
      <c r="E32" s="311"/>
      <c r="F32" s="297"/>
      <c r="G32" s="181"/>
      <c r="H32" s="181"/>
    </row>
    <row r="33" spans="2:8" ht="15.75">
      <c r="B33" s="280" t="s">
        <v>368</v>
      </c>
      <c r="C33" s="363">
        <v>22455.17</v>
      </c>
      <c r="D33" s="181"/>
      <c r="E33" s="297"/>
      <c r="F33" s="297"/>
      <c r="G33" s="181"/>
      <c r="H33" s="181"/>
    </row>
    <row r="34" spans="2:8" ht="15.75">
      <c r="B34" s="280" t="s">
        <v>53</v>
      </c>
      <c r="C34" s="363"/>
      <c r="D34" s="190"/>
      <c r="E34" s="216"/>
      <c r="F34" s="216"/>
      <c r="G34" s="181"/>
      <c r="H34" s="181"/>
    </row>
    <row r="35" spans="2:8" ht="15.75">
      <c r="B35" s="280" t="s">
        <v>44</v>
      </c>
      <c r="C35" s="363">
        <v>0</v>
      </c>
      <c r="D35" s="181"/>
      <c r="E35" s="216"/>
      <c r="G35" s="181"/>
      <c r="H35" s="181"/>
    </row>
    <row r="36" spans="2:8" ht="15.75">
      <c r="B36" s="280" t="s">
        <v>448</v>
      </c>
      <c r="C36" s="283">
        <v>1233273.79</v>
      </c>
      <c r="D36" s="200"/>
      <c r="E36" s="216"/>
      <c r="F36" s="297"/>
      <c r="G36" s="181"/>
      <c r="H36" s="181"/>
    </row>
    <row r="37" spans="2:8" ht="15.75">
      <c r="B37" s="280" t="s">
        <v>369</v>
      </c>
      <c r="C37" s="283">
        <v>0</v>
      </c>
      <c r="D37" s="181"/>
      <c r="E37" s="216"/>
      <c r="G37" s="181"/>
      <c r="H37" s="181"/>
    </row>
    <row r="38" spans="2:8" ht="15.75">
      <c r="B38" s="280" t="s">
        <v>370</v>
      </c>
      <c r="C38" s="283"/>
      <c r="D38" s="181"/>
      <c r="E38" s="297"/>
      <c r="G38" s="181"/>
      <c r="H38" s="181"/>
    </row>
    <row r="39" spans="2:8" ht="15.75">
      <c r="B39" s="280" t="s">
        <v>46</v>
      </c>
      <c r="C39" s="283">
        <v>288632.96000000002</v>
      </c>
      <c r="D39" s="181"/>
      <c r="E39" s="259"/>
      <c r="F39" s="297"/>
      <c r="G39" s="190"/>
    </row>
    <row r="40" spans="2:8" ht="15.75">
      <c r="B40" s="280" t="s">
        <v>371</v>
      </c>
      <c r="C40" s="283">
        <v>0</v>
      </c>
      <c r="D40" s="181"/>
      <c r="E40" s="297"/>
      <c r="F40" s="259"/>
      <c r="G40" s="200"/>
      <c r="H40" s="181"/>
    </row>
    <row r="41" spans="2:8" ht="15.75">
      <c r="B41" s="280" t="s">
        <v>372</v>
      </c>
      <c r="C41" s="283">
        <v>197400.88</v>
      </c>
      <c r="D41" s="190"/>
      <c r="E41" s="217"/>
      <c r="F41" s="54"/>
    </row>
    <row r="42" spans="2:8" ht="15.75">
      <c r="B42" s="280" t="s">
        <v>373</v>
      </c>
      <c r="C42" s="283">
        <v>48205</v>
      </c>
      <c r="D42" s="200"/>
      <c r="F42" s="151"/>
    </row>
    <row r="43" spans="2:8" ht="15.75">
      <c r="B43" s="280" t="s">
        <v>374</v>
      </c>
      <c r="C43" s="283">
        <v>136846.32</v>
      </c>
      <c r="D43" s="181"/>
      <c r="E43" s="231"/>
      <c r="F43" s="259"/>
    </row>
    <row r="44" spans="2:8" ht="15.75">
      <c r="B44" s="280" t="s">
        <v>447</v>
      </c>
      <c r="C44" s="363">
        <v>10030</v>
      </c>
      <c r="D44" s="190"/>
      <c r="E44" s="217"/>
      <c r="F44" s="216"/>
    </row>
    <row r="45" spans="2:8" ht="15.75">
      <c r="B45" s="280" t="s">
        <v>375</v>
      </c>
      <c r="C45" s="363">
        <v>0</v>
      </c>
      <c r="D45" s="231"/>
      <c r="E45" s="216"/>
      <c r="F45" s="181"/>
      <c r="G45" s="181"/>
      <c r="H45" s="181"/>
    </row>
    <row r="46" spans="2:8" ht="15.75">
      <c r="B46" s="280" t="s">
        <v>376</v>
      </c>
      <c r="C46" s="363">
        <v>0</v>
      </c>
      <c r="D46" s="231"/>
      <c r="E46" s="297"/>
      <c r="F46" s="181"/>
      <c r="G46" s="181"/>
      <c r="H46" s="181"/>
    </row>
    <row r="47" spans="2:8" ht="18.75">
      <c r="B47" s="282" t="s">
        <v>377</v>
      </c>
      <c r="C47" s="281"/>
      <c r="E47" s="216"/>
      <c r="F47" s="181"/>
      <c r="G47" s="181"/>
      <c r="H47" s="181"/>
    </row>
    <row r="48" spans="2:8" ht="18.75">
      <c r="B48" s="282" t="s">
        <v>378</v>
      </c>
      <c r="C48" s="281"/>
      <c r="D48" s="231"/>
      <c r="E48" s="259"/>
      <c r="F48" s="181"/>
      <c r="G48" s="181"/>
      <c r="H48" s="181"/>
    </row>
    <row r="49" spans="2:8" ht="18.75">
      <c r="B49" s="282" t="s">
        <v>379</v>
      </c>
      <c r="C49" s="281"/>
      <c r="E49" s="216"/>
      <c r="F49" s="181"/>
      <c r="G49" s="181"/>
      <c r="H49" s="181"/>
    </row>
    <row r="50" spans="2:8" ht="15.75">
      <c r="B50" s="280" t="s">
        <v>380</v>
      </c>
      <c r="C50" s="281"/>
      <c r="E50" s="216"/>
      <c r="F50" s="181"/>
      <c r="G50" s="181"/>
      <c r="H50" s="181"/>
    </row>
    <row r="51" spans="2:8" ht="15.75">
      <c r="B51" s="280" t="s">
        <v>381</v>
      </c>
      <c r="C51" s="281"/>
      <c r="E51" s="216"/>
      <c r="F51" s="181"/>
      <c r="G51" s="181"/>
      <c r="H51" s="181"/>
    </row>
    <row r="52" spans="2:8" ht="18.75">
      <c r="B52" s="282" t="s">
        <v>382</v>
      </c>
      <c r="C52" s="366" t="s">
        <v>101</v>
      </c>
      <c r="E52" s="216"/>
      <c r="F52" s="181"/>
      <c r="G52" s="181"/>
      <c r="H52" s="181"/>
    </row>
    <row r="53" spans="2:8" ht="15.75">
      <c r="B53" s="280" t="s">
        <v>383</v>
      </c>
      <c r="C53" s="281"/>
      <c r="E53" s="216"/>
      <c r="F53" s="181"/>
      <c r="G53" s="181"/>
      <c r="H53" s="181"/>
    </row>
    <row r="54" spans="2:8" ht="15.75">
      <c r="B54" s="280" t="s">
        <v>384</v>
      </c>
      <c r="C54" s="281"/>
      <c r="E54" s="216"/>
      <c r="F54" s="181"/>
      <c r="G54" s="181"/>
      <c r="H54" s="181"/>
    </row>
    <row r="55" spans="2:8" ht="15.75">
      <c r="B55" s="280" t="s">
        <v>385</v>
      </c>
      <c r="C55" s="281">
        <v>0</v>
      </c>
      <c r="E55" s="216"/>
      <c r="F55" s="181"/>
      <c r="G55" s="181"/>
      <c r="H55" s="181"/>
    </row>
    <row r="56" spans="2:8" ht="15.75">
      <c r="B56" s="280" t="s">
        <v>386</v>
      </c>
      <c r="C56" s="281">
        <v>0</v>
      </c>
      <c r="E56" s="216"/>
      <c r="F56" s="181"/>
      <c r="G56" s="181"/>
      <c r="H56" s="181"/>
    </row>
    <row r="57" spans="2:8" ht="15.75">
      <c r="B57" s="280" t="s">
        <v>41</v>
      </c>
      <c r="C57" s="363">
        <v>4668.47</v>
      </c>
      <c r="D57" s="231"/>
      <c r="E57" s="216"/>
      <c r="F57" s="181"/>
      <c r="G57" s="181"/>
      <c r="H57" s="181"/>
    </row>
    <row r="58" spans="2:8" ht="18.75">
      <c r="B58" s="282" t="s">
        <v>387</v>
      </c>
      <c r="C58" s="281">
        <v>0</v>
      </c>
      <c r="E58" s="216"/>
      <c r="F58" s="181"/>
      <c r="G58" s="181"/>
      <c r="H58" s="181"/>
    </row>
    <row r="59" spans="2:8" ht="18.75">
      <c r="B59" s="282" t="s">
        <v>388</v>
      </c>
      <c r="C59" s="281">
        <v>0</v>
      </c>
      <c r="D59" s="217"/>
      <c r="E59" s="216"/>
      <c r="F59" s="181"/>
      <c r="G59" s="181"/>
      <c r="H59" s="181"/>
    </row>
    <row r="60" spans="2:8" ht="15.75">
      <c r="B60" s="280" t="s">
        <v>389</v>
      </c>
      <c r="C60" s="281">
        <v>0</v>
      </c>
      <c r="E60" s="216"/>
      <c r="F60" s="181"/>
      <c r="G60" s="181"/>
      <c r="H60" s="181"/>
    </row>
    <row r="61" spans="2:8" ht="15.75">
      <c r="B61" s="280" t="s">
        <v>390</v>
      </c>
      <c r="C61" s="281">
        <v>0</v>
      </c>
      <c r="E61" s="216"/>
      <c r="F61" s="181"/>
      <c r="G61" s="181"/>
      <c r="H61" s="181"/>
    </row>
    <row r="62" spans="2:8" ht="15.75">
      <c r="B62" s="280" t="s">
        <v>391</v>
      </c>
      <c r="C62" s="281">
        <v>0</v>
      </c>
      <c r="E62" s="216"/>
      <c r="F62" s="181"/>
      <c r="G62" s="181"/>
      <c r="H62" s="181"/>
    </row>
    <row r="63" spans="2:8" ht="15.75">
      <c r="B63" s="280" t="s">
        <v>392</v>
      </c>
      <c r="C63" s="281">
        <v>0</v>
      </c>
      <c r="E63" s="216"/>
      <c r="F63" s="237"/>
      <c r="G63" s="181"/>
      <c r="H63" s="181"/>
    </row>
    <row r="64" spans="2:8" ht="15.75">
      <c r="B64" s="280" t="s">
        <v>393</v>
      </c>
      <c r="C64" s="281">
        <v>0</v>
      </c>
      <c r="E64" s="216"/>
      <c r="F64" s="237"/>
      <c r="G64" s="181"/>
      <c r="H64" s="181"/>
    </row>
    <row r="65" spans="1:8" ht="15.75">
      <c r="B65" s="280" t="s">
        <v>394</v>
      </c>
      <c r="C65" s="281">
        <v>0</v>
      </c>
      <c r="E65" s="237"/>
      <c r="F65" s="181"/>
      <c r="G65" s="181"/>
      <c r="H65" s="181"/>
    </row>
    <row r="66" spans="1:8" ht="16.5" thickBot="1">
      <c r="B66" s="284" t="s">
        <v>395</v>
      </c>
      <c r="C66" s="285">
        <v>0</v>
      </c>
      <c r="E66" s="237"/>
      <c r="F66" s="200"/>
      <c r="G66" s="181"/>
      <c r="H66" s="181"/>
    </row>
    <row r="67" spans="1:8" ht="16.5" thickBot="1">
      <c r="B67" s="286" t="s">
        <v>396</v>
      </c>
      <c r="C67" s="287">
        <f>SUM(C8:C66)</f>
        <v>4006335.4909999999</v>
      </c>
      <c r="E67" s="259"/>
      <c r="F67" s="200"/>
      <c r="G67" s="181"/>
      <c r="H67" s="181"/>
    </row>
    <row r="68" spans="1:8">
      <c r="B68" s="4"/>
      <c r="D68" s="237"/>
      <c r="E68" s="259"/>
      <c r="F68" s="181"/>
      <c r="G68" s="181"/>
      <c r="H68" s="181"/>
    </row>
    <row r="69" spans="1:8">
      <c r="A69" s="288"/>
      <c r="B69" s="224"/>
      <c r="C69" s="224"/>
      <c r="D69" s="237"/>
      <c r="E69" s="259"/>
      <c r="G69" s="217"/>
    </row>
    <row r="70" spans="1:8">
      <c r="A70" s="224"/>
      <c r="B70" s="289" t="s">
        <v>450</v>
      </c>
      <c r="C70" s="290"/>
      <c r="D70" s="237"/>
      <c r="E70" s="231"/>
      <c r="G70" s="217"/>
    </row>
    <row r="71" spans="1:8">
      <c r="A71" s="220"/>
      <c r="B71" s="289"/>
      <c r="C71" s="290"/>
      <c r="D71" s="237"/>
    </row>
    <row r="72" spans="1:8">
      <c r="A72" s="220"/>
      <c r="B72" s="289"/>
      <c r="C72" s="290"/>
      <c r="D72" s="14"/>
    </row>
    <row r="73" spans="1:8" ht="15.75">
      <c r="B73" s="293" t="s">
        <v>468</v>
      </c>
      <c r="C73" s="290"/>
    </row>
    <row r="74" spans="1:8" ht="15.75">
      <c r="B74" s="293" t="s">
        <v>460</v>
      </c>
      <c r="C74" s="290"/>
      <c r="E74" s="217"/>
    </row>
    <row r="75" spans="1:8">
      <c r="B75" s="290"/>
      <c r="C75" s="290"/>
    </row>
    <row r="76" spans="1:8">
      <c r="B76" s="290"/>
      <c r="C76" s="290"/>
    </row>
    <row r="77" spans="1:8">
      <c r="B77" s="291" t="s">
        <v>451</v>
      </c>
      <c r="C77" s="290"/>
    </row>
    <row r="78" spans="1:8">
      <c r="B78" s="292"/>
      <c r="C78" s="290"/>
    </row>
    <row r="79" spans="1:8">
      <c r="B79" s="292"/>
      <c r="C79" s="290"/>
    </row>
    <row r="80" spans="1:8">
      <c r="B80" s="292"/>
      <c r="C80" s="290"/>
    </row>
    <row r="81" spans="2:3" ht="15.75">
      <c r="B81" s="294" t="s">
        <v>454</v>
      </c>
      <c r="C81" s="290"/>
    </row>
    <row r="82" spans="2:3" ht="15.75">
      <c r="B82" s="294" t="s">
        <v>452</v>
      </c>
      <c r="C82" s="290"/>
    </row>
  </sheetData>
  <mergeCells count="4">
    <mergeCell ref="B3:C3"/>
    <mergeCell ref="A4:C4"/>
    <mergeCell ref="B5:C5"/>
    <mergeCell ref="B2:E2"/>
  </mergeCells>
  <pageMargins left="0.25" right="0.26" top="0.12" bottom="0.21" header="0.12" footer="0.21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"/>
  <sheetViews>
    <sheetView showGridLines="0" workbookViewId="0">
      <selection activeCell="A3" sqref="A3:F5"/>
    </sheetView>
  </sheetViews>
  <sheetFormatPr baseColWidth="10" defaultColWidth="11.42578125" defaultRowHeight="15"/>
  <cols>
    <col min="1" max="1" width="14.140625" style="161" bestFit="1" customWidth="1"/>
    <col min="2" max="2" width="10.140625" style="181" customWidth="1"/>
    <col min="3" max="3" width="33.7109375" style="181" customWidth="1"/>
    <col min="4" max="4" width="16" style="181" customWidth="1"/>
    <col min="5" max="6" width="15" style="181" bestFit="1" customWidth="1"/>
    <col min="7" max="7" width="14.5703125" style="181" bestFit="1" customWidth="1"/>
    <col min="8" max="16384" width="11.42578125" style="181"/>
  </cols>
  <sheetData>
    <row r="1" spans="1:7" ht="15" customHeight="1"/>
    <row r="2" spans="1:7" ht="15" customHeight="1"/>
    <row r="3" spans="1:7" ht="15" customHeight="1">
      <c r="A3" s="385" t="s">
        <v>0</v>
      </c>
      <c r="B3" s="385"/>
      <c r="C3" s="385"/>
      <c r="D3" s="385"/>
      <c r="E3" s="385"/>
      <c r="F3" s="385"/>
    </row>
    <row r="4" spans="1:7" ht="15" customHeight="1">
      <c r="A4" s="387" t="s">
        <v>407</v>
      </c>
      <c r="B4" s="385"/>
      <c r="C4" s="385"/>
      <c r="D4" s="385"/>
      <c r="E4" s="385"/>
      <c r="F4" s="385"/>
    </row>
    <row r="5" spans="1:7" ht="18" customHeight="1">
      <c r="A5" s="385" t="s">
        <v>1</v>
      </c>
      <c r="B5" s="385"/>
      <c r="C5" s="385"/>
      <c r="D5" s="385"/>
      <c r="E5" s="385"/>
      <c r="F5" s="385"/>
    </row>
    <row r="6" spans="1:7" ht="13.5" customHeight="1"/>
    <row r="7" spans="1:7" ht="16.5" customHeight="1" thickBot="1"/>
    <row r="8" spans="1:7" ht="15.75" thickBot="1">
      <c r="A8" s="193" t="s">
        <v>2</v>
      </c>
      <c r="B8" s="187" t="s">
        <v>3</v>
      </c>
      <c r="C8" s="187" t="s">
        <v>4</v>
      </c>
      <c r="D8" s="187" t="s">
        <v>5</v>
      </c>
      <c r="E8" s="187" t="s">
        <v>6</v>
      </c>
      <c r="F8" s="185" t="s">
        <v>7</v>
      </c>
    </row>
    <row r="9" spans="1:7" ht="15" customHeight="1">
      <c r="A9" s="161">
        <v>609.86999999999534</v>
      </c>
      <c r="B9" s="189" t="s">
        <v>10</v>
      </c>
      <c r="C9" s="189" t="s">
        <v>11</v>
      </c>
      <c r="D9" s="188">
        <v>0</v>
      </c>
      <c r="E9" s="186">
        <v>325</v>
      </c>
      <c r="F9" s="159">
        <f>A9+D9-E9</f>
        <v>284.86999999999534</v>
      </c>
    </row>
    <row r="10" spans="1:7" ht="15" customHeight="1">
      <c r="A10" s="161">
        <v>3481.5600000005215</v>
      </c>
      <c r="B10" s="170" t="s">
        <v>13</v>
      </c>
      <c r="C10" s="170" t="s">
        <v>14</v>
      </c>
      <c r="D10" s="182">
        <v>0</v>
      </c>
      <c r="E10" s="183">
        <v>325</v>
      </c>
      <c r="F10" s="159">
        <f t="shared" ref="F10:F17" si="0">A10+D10-E10</f>
        <v>3156.5600000005215</v>
      </c>
    </row>
    <row r="11" spans="1:7" ht="15" customHeight="1">
      <c r="A11" s="161">
        <v>3237896.1499999966</v>
      </c>
      <c r="B11" s="170" t="s">
        <v>8</v>
      </c>
      <c r="C11" s="170" t="s">
        <v>9</v>
      </c>
      <c r="D11" s="182">
        <v>275287</v>
      </c>
      <c r="E11" s="183">
        <v>665976.75</v>
      </c>
      <c r="F11" s="159">
        <f t="shared" si="0"/>
        <v>2847206.3999999966</v>
      </c>
      <c r="G11" s="200"/>
    </row>
    <row r="12" spans="1:7" ht="14.25" customHeight="1">
      <c r="B12" s="156" t="s">
        <v>15</v>
      </c>
      <c r="C12" s="156" t="s">
        <v>16</v>
      </c>
      <c r="D12" s="182"/>
      <c r="E12" s="183"/>
      <c r="F12" s="159">
        <f t="shared" si="0"/>
        <v>0</v>
      </c>
    </row>
    <row r="13" spans="1:7" ht="15" customHeight="1">
      <c r="B13" s="170" t="s">
        <v>17</v>
      </c>
      <c r="C13" s="170" t="s">
        <v>18</v>
      </c>
      <c r="D13" s="182">
        <v>11479359.25</v>
      </c>
      <c r="E13" s="183"/>
      <c r="F13" s="201">
        <f t="shared" si="0"/>
        <v>11479359.25</v>
      </c>
    </row>
    <row r="14" spans="1:7" ht="15" customHeight="1">
      <c r="B14" s="170" t="s">
        <v>19</v>
      </c>
      <c r="C14" s="170" t="s">
        <v>20</v>
      </c>
      <c r="D14" s="192">
        <v>1319195.5499999998</v>
      </c>
      <c r="E14" s="183"/>
      <c r="F14" s="197">
        <f t="shared" si="0"/>
        <v>1319195.5499999998</v>
      </c>
    </row>
    <row r="15" spans="1:7" ht="15" customHeight="1">
      <c r="B15" s="170" t="s">
        <v>21</v>
      </c>
      <c r="C15" s="170" t="s">
        <v>22</v>
      </c>
      <c r="D15" s="192">
        <v>480945.68999999994</v>
      </c>
      <c r="E15" s="183"/>
      <c r="F15" s="197">
        <f t="shared" si="0"/>
        <v>480945.68999999994</v>
      </c>
    </row>
    <row r="16" spans="1:7" ht="15" customHeight="1">
      <c r="B16" s="170" t="s">
        <v>23</v>
      </c>
      <c r="C16" s="170" t="s">
        <v>24</v>
      </c>
      <c r="D16" s="192">
        <v>12250098.779999997</v>
      </c>
      <c r="E16" s="183"/>
      <c r="F16" s="197">
        <f t="shared" si="0"/>
        <v>12250098.779999997</v>
      </c>
    </row>
    <row r="17" spans="1:7" ht="15" customHeight="1">
      <c r="B17" s="170" t="s">
        <v>58</v>
      </c>
      <c r="C17" s="170" t="s">
        <v>59</v>
      </c>
      <c r="D17" s="192">
        <v>1646382.7599999998</v>
      </c>
      <c r="E17" s="183"/>
      <c r="F17" s="197">
        <f t="shared" si="0"/>
        <v>1646382.7599999998</v>
      </c>
      <c r="G17" s="200"/>
    </row>
    <row r="18" spans="1:7" ht="15" customHeight="1">
      <c r="A18" s="161">
        <v>1030397.98</v>
      </c>
      <c r="B18" s="170" t="s">
        <v>27</v>
      </c>
      <c r="C18" s="170" t="s">
        <v>28</v>
      </c>
      <c r="D18" s="182">
        <v>0</v>
      </c>
      <c r="E18" s="183">
        <v>1563592.12</v>
      </c>
      <c r="F18" s="202">
        <f t="shared" ref="F18:F24" si="1">-(E18+A18-D18)</f>
        <v>-2593990.1</v>
      </c>
    </row>
    <row r="19" spans="1:7" ht="15" customHeight="1">
      <c r="B19" s="170" t="s">
        <v>398</v>
      </c>
      <c r="C19" s="170" t="s">
        <v>399</v>
      </c>
      <c r="D19" s="182"/>
      <c r="E19" s="183">
        <v>6281694.2199999997</v>
      </c>
      <c r="F19" s="159">
        <f t="shared" si="1"/>
        <v>-6281694.2199999997</v>
      </c>
    </row>
    <row r="20" spans="1:7" ht="15" customHeight="1">
      <c r="A20" s="161">
        <v>1438764.4</v>
      </c>
      <c r="B20" s="170" t="s">
        <v>400</v>
      </c>
      <c r="C20" s="170" t="s">
        <v>401</v>
      </c>
      <c r="D20" s="182">
        <v>0</v>
      </c>
      <c r="E20" s="183">
        <v>156562.13</v>
      </c>
      <c r="F20" s="159">
        <f t="shared" si="1"/>
        <v>-1595326.5299999998</v>
      </c>
    </row>
    <row r="21" spans="1:7" ht="15" customHeight="1">
      <c r="A21" s="161">
        <v>674483.99</v>
      </c>
      <c r="B21" s="170" t="s">
        <v>25</v>
      </c>
      <c r="C21" s="170" t="s">
        <v>26</v>
      </c>
      <c r="D21" s="182">
        <v>316879.35999999999</v>
      </c>
      <c r="E21" s="183">
        <v>8446.66</v>
      </c>
      <c r="F21" s="159">
        <f t="shared" si="1"/>
        <v>-366051.29000000004</v>
      </c>
      <c r="G21" s="200"/>
    </row>
    <row r="22" spans="1:7" ht="15" customHeight="1">
      <c r="A22" s="161">
        <v>98341.210000003979</v>
      </c>
      <c r="B22" s="154" t="s">
        <v>60</v>
      </c>
      <c r="C22" s="155" t="s">
        <v>61</v>
      </c>
      <c r="D22" s="182"/>
      <c r="E22" s="161">
        <v>20858187.809999987</v>
      </c>
      <c r="F22" s="159">
        <f t="shared" si="1"/>
        <v>-20956529.019999992</v>
      </c>
    </row>
    <row r="23" spans="1:7" ht="15" customHeight="1">
      <c r="B23" s="154" t="s">
        <v>62</v>
      </c>
      <c r="C23" s="154" t="s">
        <v>63</v>
      </c>
      <c r="D23" s="182"/>
      <c r="E23" s="183"/>
      <c r="F23" s="159">
        <f t="shared" si="1"/>
        <v>0</v>
      </c>
    </row>
    <row r="24" spans="1:7" ht="15" customHeight="1">
      <c r="B24" s="170" t="s">
        <v>29</v>
      </c>
      <c r="C24" s="170" t="s">
        <v>30</v>
      </c>
      <c r="D24" s="182">
        <v>0</v>
      </c>
      <c r="E24" s="183">
        <v>275287</v>
      </c>
      <c r="F24" s="159">
        <f t="shared" si="1"/>
        <v>-275287</v>
      </c>
    </row>
    <row r="25" spans="1:7" ht="15" customHeight="1">
      <c r="B25" s="170" t="s">
        <v>35</v>
      </c>
      <c r="C25" s="170" t="s">
        <v>36</v>
      </c>
      <c r="D25" s="182">
        <v>107963.5</v>
      </c>
      <c r="E25" s="183">
        <v>0</v>
      </c>
      <c r="F25" s="198">
        <f t="shared" ref="F25:F34" si="2">A25+D25-E25</f>
        <v>107963.5</v>
      </c>
    </row>
    <row r="26" spans="1:7" ht="15" customHeight="1">
      <c r="B26" s="170" t="s">
        <v>37</v>
      </c>
      <c r="C26" s="170" t="s">
        <v>38</v>
      </c>
      <c r="D26" s="182">
        <v>16500</v>
      </c>
      <c r="E26" s="183">
        <v>0</v>
      </c>
      <c r="F26" s="199">
        <f t="shared" si="2"/>
        <v>16500</v>
      </c>
    </row>
    <row r="27" spans="1:7" ht="15" customHeight="1">
      <c r="B27" s="170" t="s">
        <v>39</v>
      </c>
      <c r="C27" s="170" t="s">
        <v>40</v>
      </c>
      <c r="D27" s="182">
        <v>63262.59</v>
      </c>
      <c r="E27" s="183">
        <v>0</v>
      </c>
      <c r="F27" s="198">
        <f t="shared" si="2"/>
        <v>63262.59</v>
      </c>
    </row>
    <row r="28" spans="1:7" ht="15" customHeight="1">
      <c r="B28" s="170" t="s">
        <v>406</v>
      </c>
      <c r="C28" s="170" t="s">
        <v>41</v>
      </c>
      <c r="D28" s="182">
        <v>2583.65</v>
      </c>
      <c r="E28" s="183">
        <v>0</v>
      </c>
      <c r="F28" s="195">
        <f t="shared" si="2"/>
        <v>2583.65</v>
      </c>
    </row>
    <row r="29" spans="1:7" ht="15" customHeight="1">
      <c r="B29" s="170" t="s">
        <v>42</v>
      </c>
      <c r="C29" s="170" t="s">
        <v>43</v>
      </c>
      <c r="D29" s="182">
        <v>83340</v>
      </c>
      <c r="E29" s="183">
        <v>0</v>
      </c>
      <c r="F29" s="196">
        <f t="shared" si="2"/>
        <v>83340</v>
      </c>
    </row>
    <row r="30" spans="1:7" ht="15" customHeight="1">
      <c r="B30" s="170" t="s">
        <v>45</v>
      </c>
      <c r="C30" s="170" t="s">
        <v>46</v>
      </c>
      <c r="D30" s="182">
        <v>1514400.62</v>
      </c>
      <c r="E30" s="183">
        <v>0</v>
      </c>
      <c r="F30" s="198">
        <f t="shared" si="2"/>
        <v>1514400.62</v>
      </c>
    </row>
    <row r="31" spans="1:7" ht="15" customHeight="1">
      <c r="B31" s="170" t="s">
        <v>33</v>
      </c>
      <c r="C31" s="170" t="s">
        <v>34</v>
      </c>
      <c r="D31" s="182">
        <v>156562.13</v>
      </c>
      <c r="E31" s="183">
        <v>0</v>
      </c>
      <c r="F31" s="191">
        <f t="shared" si="2"/>
        <v>156562.13</v>
      </c>
    </row>
    <row r="32" spans="1:7" ht="15" customHeight="1">
      <c r="B32" s="170" t="s">
        <v>48</v>
      </c>
      <c r="C32" s="170" t="s">
        <v>49</v>
      </c>
      <c r="D32" s="182">
        <v>64635.81</v>
      </c>
      <c r="E32" s="183">
        <v>0</v>
      </c>
      <c r="F32" s="198">
        <f t="shared" si="2"/>
        <v>64635.81</v>
      </c>
    </row>
    <row r="33" spans="2:7" ht="15" customHeight="1">
      <c r="B33" s="170" t="s">
        <v>51</v>
      </c>
      <c r="C33" s="170" t="s">
        <v>52</v>
      </c>
      <c r="D33" s="182">
        <v>30000</v>
      </c>
      <c r="E33" s="183">
        <v>0</v>
      </c>
      <c r="F33" s="194">
        <f t="shared" si="2"/>
        <v>30000</v>
      </c>
      <c r="G33" s="190"/>
    </row>
    <row r="34" spans="2:7" ht="15" customHeight="1">
      <c r="B34" s="170" t="s">
        <v>54</v>
      </c>
      <c r="C34" s="170" t="s">
        <v>55</v>
      </c>
      <c r="D34" s="182">
        <v>3000</v>
      </c>
      <c r="E34" s="183">
        <v>0</v>
      </c>
      <c r="F34" s="198">
        <f t="shared" si="2"/>
        <v>3000</v>
      </c>
      <c r="G34" s="190"/>
    </row>
    <row r="35" spans="2:7">
      <c r="B35" s="171" t="s">
        <v>56</v>
      </c>
      <c r="C35" s="171" t="s">
        <v>57</v>
      </c>
      <c r="D35" s="184">
        <f>SUM(D9:D34)</f>
        <v>29810396.68999999</v>
      </c>
      <c r="E35" s="184">
        <f>SUM(E9:E34)</f>
        <v>29810396.68999999</v>
      </c>
      <c r="F35" s="184">
        <f>SUM(F9:F34)</f>
        <v>-6.4028427004814148E-10</v>
      </c>
    </row>
    <row r="36" spans="2:7" ht="15.75" customHeight="1"/>
    <row r="38" spans="2:7">
      <c r="D38" s="190"/>
    </row>
    <row r="39" spans="2:7">
      <c r="B39" s="174"/>
      <c r="C39" s="174"/>
      <c r="D39" s="54"/>
      <c r="E39" s="174"/>
      <c r="F39" s="138"/>
    </row>
    <row r="40" spans="2:7" ht="15.75">
      <c r="B40" s="137" t="s">
        <v>403</v>
      </c>
      <c r="C40" s="41"/>
      <c r="D40" s="54"/>
      <c r="E40" s="386" t="s">
        <v>151</v>
      </c>
      <c r="F40" s="386"/>
    </row>
    <row r="41" spans="2:7">
      <c r="B41" s="54"/>
      <c r="C41" s="56"/>
      <c r="D41" s="54"/>
      <c r="E41" s="54"/>
      <c r="F41" s="53"/>
    </row>
    <row r="42" spans="2:7">
      <c r="B42" s="54"/>
      <c r="C42" s="54"/>
      <c r="D42" s="54"/>
      <c r="E42" s="54"/>
      <c r="F42" s="53"/>
    </row>
    <row r="43" spans="2:7">
      <c r="B43" s="54"/>
      <c r="C43" s="54"/>
      <c r="D43" s="54"/>
      <c r="E43" s="54"/>
      <c r="F43" s="53"/>
    </row>
    <row r="44" spans="2:7">
      <c r="B44" s="54"/>
      <c r="C44" s="54"/>
      <c r="D44" s="54"/>
      <c r="E44" s="54"/>
      <c r="F44" s="53"/>
    </row>
    <row r="45" spans="2:7">
      <c r="B45" s="174"/>
      <c r="C45" s="174"/>
      <c r="D45" s="54"/>
      <c r="E45" s="174"/>
      <c r="F45" s="138"/>
    </row>
    <row r="46" spans="2:7">
      <c r="B46" s="139" t="s">
        <v>404</v>
      </c>
      <c r="C46" s="54"/>
      <c r="D46" s="54"/>
      <c r="E46" s="386" t="s">
        <v>405</v>
      </c>
      <c r="F46" s="386"/>
    </row>
  </sheetData>
  <mergeCells count="5">
    <mergeCell ref="A3:F3"/>
    <mergeCell ref="A4:F4"/>
    <mergeCell ref="A5:F5"/>
    <mergeCell ref="E40:F40"/>
    <mergeCell ref="E46:F46"/>
  </mergeCells>
  <pageMargins left="0.78740157480314965" right="0.78740157480314965" top="0.78740157480314965" bottom="1.5354330708661419" header="0.78740157480314965" footer="0.78740157480314965"/>
  <pageSetup scale="80" orientation="portrait" horizontalDpi="300" verticalDpi="300" r:id="rId1"/>
  <headerFooter alignWithMargins="0">
    <oddFooter>&amp;L&amp;"Segoe UI,Regular"&amp;10 Fecha y Hora de Impresion2/21/2023 9:54:43 AM &amp;R&amp;"Segoe UI,Regular"&amp;10 Pagina : 1 de 1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6"/>
  <sheetViews>
    <sheetView topLeftCell="B28" workbookViewId="0">
      <selection activeCell="B1" sqref="B1:H47"/>
    </sheetView>
  </sheetViews>
  <sheetFormatPr baseColWidth="10" defaultColWidth="11.42578125" defaultRowHeight="15"/>
  <cols>
    <col min="1" max="1" width="5.42578125" style="122" hidden="1" customWidth="1"/>
    <col min="2" max="2" width="4.28515625" style="54" customWidth="1"/>
    <col min="3" max="3" width="2.7109375" style="54" customWidth="1"/>
    <col min="4" max="4" width="50" style="54" customWidth="1"/>
    <col min="5" max="5" width="4.28515625" style="54" customWidth="1"/>
    <col min="6" max="6" width="16.85546875" style="54" customWidth="1"/>
    <col min="7" max="7" width="6.42578125" style="54" customWidth="1"/>
    <col min="8" max="8" width="14.42578125" style="54" hidden="1" customWidth="1"/>
    <col min="9" max="9" width="19.85546875" style="54" customWidth="1"/>
    <col min="10" max="10" width="33.28515625" style="54" customWidth="1"/>
    <col min="11" max="11" width="11.42578125" style="54"/>
    <col min="12" max="12" width="14" style="54" customWidth="1"/>
    <col min="13" max="16384" width="11.42578125" style="53"/>
  </cols>
  <sheetData>
    <row r="1" spans="1:10">
      <c r="A1" s="123"/>
      <c r="B1" s="40"/>
      <c r="C1" s="40"/>
      <c r="D1" s="40"/>
      <c r="E1" s="40"/>
      <c r="F1" s="40"/>
      <c r="G1" s="40"/>
      <c r="H1" s="40"/>
    </row>
    <row r="2" spans="1:10">
      <c r="A2" s="123"/>
      <c r="B2" s="40"/>
      <c r="C2" s="40"/>
      <c r="D2" s="40"/>
      <c r="E2" s="40"/>
      <c r="F2" s="40"/>
      <c r="G2" s="40"/>
      <c r="H2" s="40"/>
    </row>
    <row r="3" spans="1:10" ht="15.75">
      <c r="A3" s="123"/>
      <c r="B3" s="40"/>
      <c r="C3" s="385" t="s">
        <v>426</v>
      </c>
      <c r="D3" s="385"/>
      <c r="E3" s="385" t="s">
        <v>426</v>
      </c>
      <c r="F3" s="385"/>
      <c r="G3" s="385" t="s">
        <v>426</v>
      </c>
      <c r="H3" s="385"/>
    </row>
    <row r="4" spans="1:10" ht="15.75">
      <c r="A4" s="123"/>
      <c r="B4" s="385" t="s">
        <v>152</v>
      </c>
      <c r="C4" s="385"/>
      <c r="D4" s="385"/>
      <c r="E4" s="385"/>
      <c r="F4" s="385"/>
      <c r="G4" s="385"/>
      <c r="H4" s="385"/>
    </row>
    <row r="5" spans="1:10" ht="15.75">
      <c r="A5" s="123"/>
      <c r="B5" s="385" t="s">
        <v>472</v>
      </c>
      <c r="C5" s="385"/>
      <c r="D5" s="385"/>
      <c r="E5" s="385"/>
      <c r="F5" s="385"/>
      <c r="G5" s="385"/>
      <c r="H5" s="385"/>
    </row>
    <row r="6" spans="1:10" ht="15.75">
      <c r="A6" s="123"/>
      <c r="B6" s="385" t="s">
        <v>1</v>
      </c>
      <c r="C6" s="385"/>
      <c r="D6" s="385"/>
      <c r="E6" s="385"/>
      <c r="F6" s="385"/>
      <c r="G6" s="385"/>
      <c r="H6" s="385"/>
    </row>
    <row r="7" spans="1:10">
      <c r="A7" s="123"/>
      <c r="B7" s="40"/>
      <c r="C7" s="40"/>
      <c r="D7" s="40"/>
      <c r="E7" s="40"/>
      <c r="F7" s="125"/>
      <c r="G7" s="126"/>
      <c r="H7" s="125">
        <f>+[2]ESF!H7</f>
        <v>2016</v>
      </c>
    </row>
    <row r="8" spans="1:10">
      <c r="A8" s="123"/>
      <c r="B8" s="40"/>
      <c r="C8" s="127" t="s">
        <v>153</v>
      </c>
      <c r="D8" s="128"/>
      <c r="E8" s="128"/>
      <c r="F8" s="125">
        <v>2026</v>
      </c>
      <c r="G8" s="129"/>
      <c r="H8" s="129"/>
      <c r="J8" s="56"/>
    </row>
    <row r="9" spans="1:10">
      <c r="A9" s="123" t="s">
        <v>154</v>
      </c>
      <c r="B9" s="40"/>
      <c r="C9" s="40"/>
      <c r="D9" s="40" t="s">
        <v>155</v>
      </c>
      <c r="E9" s="40"/>
      <c r="F9" s="130"/>
      <c r="G9" s="131"/>
      <c r="H9" s="130"/>
      <c r="J9" s="56"/>
    </row>
    <row r="10" spans="1:10">
      <c r="A10" s="123" t="s">
        <v>156</v>
      </c>
      <c r="B10" s="40"/>
      <c r="C10" s="40"/>
      <c r="D10" s="40" t="s">
        <v>157</v>
      </c>
      <c r="E10" s="40"/>
      <c r="F10" s="251">
        <f>'Balanza junio 2026'!F11+128509</f>
        <v>1113442.4099999999</v>
      </c>
      <c r="G10" s="131"/>
      <c r="H10" s="130"/>
      <c r="J10" s="210"/>
    </row>
    <row r="11" spans="1:10">
      <c r="A11" s="123" t="s">
        <v>158</v>
      </c>
      <c r="B11" s="40"/>
      <c r="C11" s="40"/>
      <c r="D11" s="40" t="s">
        <v>159</v>
      </c>
      <c r="E11" s="40"/>
      <c r="F11" s="251">
        <f>'Balanza junio 2026'!F8</f>
        <v>3998119.21</v>
      </c>
      <c r="G11" s="131"/>
      <c r="H11" s="130"/>
      <c r="J11" s="56"/>
    </row>
    <row r="12" spans="1:10">
      <c r="A12" s="123" t="s">
        <v>160</v>
      </c>
      <c r="B12" s="40"/>
      <c r="C12" s="40"/>
      <c r="D12" s="40" t="s">
        <v>161</v>
      </c>
      <c r="E12" s="40"/>
      <c r="F12" s="68">
        <v>0</v>
      </c>
      <c r="G12" s="131"/>
      <c r="H12" s="130"/>
      <c r="J12" s="251"/>
    </row>
    <row r="13" spans="1:10">
      <c r="A13" s="123"/>
      <c r="B13" s="40"/>
      <c r="C13" s="127" t="s">
        <v>162</v>
      </c>
      <c r="D13" s="40"/>
      <c r="E13" s="40"/>
      <c r="F13" s="252">
        <f>SUM(F9:F12)</f>
        <v>5111561.62</v>
      </c>
      <c r="G13" s="131"/>
      <c r="H13" s="133">
        <f>SUM(H9:H12)</f>
        <v>0</v>
      </c>
      <c r="J13" s="56"/>
    </row>
    <row r="14" spans="1:10">
      <c r="A14" s="123"/>
      <c r="B14" s="40"/>
      <c r="C14" s="40"/>
      <c r="D14" s="40" t="s">
        <v>101</v>
      </c>
      <c r="E14" s="40"/>
      <c r="F14" s="56"/>
      <c r="G14" s="130"/>
      <c r="H14" s="130"/>
      <c r="J14" s="151"/>
    </row>
    <row r="15" spans="1:10">
      <c r="A15" s="123"/>
      <c r="B15" s="40"/>
      <c r="C15" s="127" t="s">
        <v>163</v>
      </c>
      <c r="D15" s="40"/>
      <c r="E15" s="40"/>
      <c r="F15" s="65"/>
      <c r="G15" s="131"/>
      <c r="H15" s="131"/>
      <c r="J15" s="240"/>
    </row>
    <row r="16" spans="1:10">
      <c r="A16" s="123" t="s">
        <v>164</v>
      </c>
      <c r="B16" s="40"/>
      <c r="C16" s="40"/>
      <c r="D16" s="40" t="s">
        <v>165</v>
      </c>
      <c r="E16" s="40"/>
      <c r="F16" s="240">
        <f>'Balanza junio 2026'!F34+'Balanza junio 2026'!F35+'Balanza junio 2026'!F36+'Balanza junio 2026'!F38+'Balanza junio 2026'!F30+'Balanza junio 2026'!F42</f>
        <v>548717.81099999999</v>
      </c>
      <c r="G16" s="130"/>
      <c r="H16" s="130"/>
      <c r="I16" s="235"/>
      <c r="J16" s="240"/>
    </row>
    <row r="17" spans="1:13">
      <c r="A17" s="123" t="s">
        <v>166</v>
      </c>
      <c r="B17" s="40"/>
      <c r="C17" s="40"/>
      <c r="D17" s="40" t="s">
        <v>167</v>
      </c>
      <c r="E17" s="40"/>
      <c r="F17" s="240">
        <v>0</v>
      </c>
      <c r="G17" s="131"/>
      <c r="H17" s="130"/>
      <c r="I17" s="240"/>
      <c r="J17" s="190"/>
    </row>
    <row r="18" spans="1:13">
      <c r="A18" s="123" t="s">
        <v>168</v>
      </c>
      <c r="B18" s="40"/>
      <c r="C18" s="40"/>
      <c r="D18" s="40" t="s">
        <v>169</v>
      </c>
      <c r="E18" s="40"/>
      <c r="F18" s="240">
        <v>3351893.74</v>
      </c>
      <c r="G18" s="131"/>
      <c r="H18" s="130"/>
      <c r="I18" s="236"/>
      <c r="J18" s="231"/>
      <c r="K18" s="140"/>
      <c r="M18" s="141"/>
    </row>
    <row r="19" spans="1:13">
      <c r="A19" s="123" t="s">
        <v>170</v>
      </c>
      <c r="B19" s="40"/>
      <c r="C19" s="40"/>
      <c r="D19" s="40" t="s">
        <v>171</v>
      </c>
      <c r="E19" s="40"/>
      <c r="F19" s="240">
        <v>0</v>
      </c>
      <c r="G19" s="131"/>
      <c r="H19" s="130"/>
      <c r="I19" s="236"/>
      <c r="J19" s="231"/>
    </row>
    <row r="20" spans="1:13">
      <c r="A20" s="123" t="s">
        <v>172</v>
      </c>
      <c r="B20" s="40"/>
      <c r="C20" s="40"/>
      <c r="D20" s="40" t="s">
        <v>173</v>
      </c>
      <c r="E20" s="40"/>
      <c r="F20" s="240">
        <v>0</v>
      </c>
      <c r="G20" s="131"/>
      <c r="H20" s="130"/>
      <c r="I20" s="151"/>
      <c r="J20" s="240"/>
    </row>
    <row r="21" spans="1:13">
      <c r="A21" s="123" t="s">
        <v>174</v>
      </c>
      <c r="B21" s="40"/>
      <c r="C21" s="40"/>
      <c r="D21" s="40" t="s">
        <v>175</v>
      </c>
      <c r="E21" s="40"/>
      <c r="F21" s="240">
        <f>'Balanza junio 2026'!F44+'Balanza junio 2026'!F45</f>
        <v>101055.47</v>
      </c>
      <c r="G21" s="131"/>
      <c r="H21" s="132"/>
      <c r="I21" s="240"/>
      <c r="J21" s="56"/>
      <c r="K21" s="140"/>
      <c r="M21" s="141"/>
    </row>
    <row r="22" spans="1:13">
      <c r="A22" s="123" t="s">
        <v>176</v>
      </c>
      <c r="B22" s="40"/>
      <c r="C22" s="40"/>
      <c r="D22" s="40" t="s">
        <v>177</v>
      </c>
      <c r="E22" s="40"/>
      <c r="F22" s="241">
        <f>'Balanza junio 2026'!F32</f>
        <v>4668.47</v>
      </c>
      <c r="G22" s="131"/>
      <c r="H22" s="130" t="e">
        <f>SUMIF([2]BC!B:B,[2]ERF!A22,[2]BC!G:G)</f>
        <v>#VALUE!</v>
      </c>
      <c r="I22" s="236"/>
      <c r="J22" s="221"/>
    </row>
    <row r="23" spans="1:13">
      <c r="A23" s="123"/>
      <c r="B23" s="40"/>
      <c r="C23" s="127" t="s">
        <v>178</v>
      </c>
      <c r="D23" s="40"/>
      <c r="E23" s="40"/>
      <c r="F23" s="211">
        <f>SUM(F16:F22)</f>
        <v>4006335.4910000004</v>
      </c>
      <c r="G23" s="131"/>
      <c r="H23" s="133" t="e">
        <f>SUM(H16:H22)</f>
        <v>#VALUE!</v>
      </c>
      <c r="J23" s="221"/>
      <c r="L23" s="151"/>
    </row>
    <row r="24" spans="1:13">
      <c r="A24" s="123"/>
      <c r="B24" s="40"/>
      <c r="C24" s="134"/>
      <c r="D24" s="40"/>
      <c r="E24" s="40"/>
      <c r="F24" s="130"/>
      <c r="G24" s="130"/>
      <c r="H24" s="130"/>
      <c r="I24" s="245"/>
      <c r="J24" s="56"/>
    </row>
    <row r="25" spans="1:13">
      <c r="A25" s="123" t="s">
        <v>179</v>
      </c>
      <c r="B25" s="40"/>
      <c r="C25" s="40"/>
      <c r="D25" s="40" t="s">
        <v>180</v>
      </c>
      <c r="E25" s="40"/>
      <c r="F25" s="130">
        <v>0</v>
      </c>
      <c r="G25" s="131"/>
      <c r="H25" s="130">
        <v>0</v>
      </c>
      <c r="J25" s="56"/>
    </row>
    <row r="26" spans="1:13">
      <c r="A26" s="123"/>
      <c r="B26" s="40"/>
      <c r="C26" s="40"/>
      <c r="D26" s="40"/>
      <c r="E26" s="40"/>
      <c r="F26" s="130"/>
      <c r="G26" s="131"/>
      <c r="H26" s="130"/>
      <c r="I26" s="151"/>
      <c r="J26" s="221"/>
    </row>
    <row r="27" spans="1:13">
      <c r="A27" s="123" t="s">
        <v>181</v>
      </c>
      <c r="B27" s="40"/>
      <c r="C27" s="40"/>
      <c r="D27" s="40" t="s">
        <v>182</v>
      </c>
      <c r="E27" s="40"/>
      <c r="F27" s="130">
        <v>0</v>
      </c>
      <c r="G27" s="131"/>
      <c r="H27" s="130">
        <v>0</v>
      </c>
      <c r="J27" s="56"/>
    </row>
    <row r="28" spans="1:13">
      <c r="A28" s="123"/>
      <c r="B28" s="40"/>
      <c r="C28" s="40"/>
      <c r="D28" s="40"/>
      <c r="E28" s="40"/>
      <c r="F28" s="130"/>
      <c r="G28" s="131"/>
      <c r="H28" s="130"/>
      <c r="I28" s="327">
        <v>642960.39999999991</v>
      </c>
      <c r="J28" s="327"/>
    </row>
    <row r="29" spans="1:13">
      <c r="A29" s="123"/>
      <c r="B29" s="40"/>
      <c r="C29" s="127" t="s">
        <v>144</v>
      </c>
      <c r="D29" s="40"/>
      <c r="E29" s="40"/>
      <c r="F29" s="331">
        <f>+F13-F23+F25+F27</f>
        <v>1105226.1289999997</v>
      </c>
      <c r="G29" s="332"/>
      <c r="H29" s="333" t="e">
        <f>+H13-H23+H25+H27</f>
        <v>#VALUE!</v>
      </c>
      <c r="I29" s="336"/>
      <c r="J29" s="334"/>
      <c r="K29" s="151"/>
    </row>
    <row r="30" spans="1:13">
      <c r="A30" s="123"/>
      <c r="B30" s="40"/>
      <c r="C30" s="127"/>
      <c r="D30" s="40"/>
      <c r="E30" s="40"/>
      <c r="F30" s="130"/>
      <c r="G30" s="130"/>
      <c r="H30" s="130"/>
      <c r="I30" s="327">
        <f>SUM(I28:I29)</f>
        <v>642960.39999999991</v>
      </c>
      <c r="J30" s="327"/>
    </row>
    <row r="31" spans="1:13">
      <c r="A31" s="123"/>
      <c r="B31" s="40"/>
      <c r="C31" s="134" t="s">
        <v>183</v>
      </c>
      <c r="D31" s="40"/>
      <c r="E31" s="40"/>
      <c r="F31" s="130"/>
      <c r="G31" s="130"/>
      <c r="H31" s="130"/>
      <c r="I31" s="335">
        <f>F29+I29</f>
        <v>1105226.1289999997</v>
      </c>
      <c r="J31" s="328"/>
    </row>
    <row r="32" spans="1:13">
      <c r="A32" s="123" t="s">
        <v>184</v>
      </c>
      <c r="B32" s="40"/>
      <c r="C32" s="127"/>
      <c r="D32" s="40" t="s">
        <v>185</v>
      </c>
      <c r="E32" s="40"/>
      <c r="F32" s="130">
        <v>0</v>
      </c>
      <c r="G32" s="131"/>
      <c r="H32" s="130">
        <v>0</v>
      </c>
      <c r="I32" s="327"/>
      <c r="J32" s="328">
        <f>F29+J29</f>
        <v>1105226.1289999997</v>
      </c>
    </row>
    <row r="33" spans="1:10">
      <c r="A33" s="123" t="s">
        <v>186</v>
      </c>
      <c r="B33" s="40"/>
      <c r="C33" s="40"/>
      <c r="D33" s="40" t="s">
        <v>187</v>
      </c>
      <c r="E33" s="40"/>
      <c r="F33" s="132">
        <v>0</v>
      </c>
      <c r="G33" s="131"/>
      <c r="H33" s="132">
        <v>0</v>
      </c>
      <c r="J33" s="328"/>
    </row>
    <row r="34" spans="1:10">
      <c r="A34" s="123"/>
      <c r="B34" s="40"/>
      <c r="C34" s="127"/>
      <c r="D34" s="40"/>
      <c r="E34" s="40"/>
      <c r="F34" s="135">
        <f>SUM(F32:F33)</f>
        <v>0</v>
      </c>
      <c r="G34" s="136"/>
      <c r="H34" s="135">
        <f>SUM(H32:H33)</f>
        <v>0</v>
      </c>
      <c r="J34" s="328"/>
    </row>
    <row r="35" spans="1:10">
      <c r="A35" s="123"/>
      <c r="B35" s="40"/>
      <c r="C35" s="127"/>
      <c r="D35" s="40"/>
      <c r="E35" s="40"/>
      <c r="F35" s="130"/>
      <c r="G35" s="130"/>
      <c r="H35" s="130"/>
    </row>
    <row r="36" spans="1:10">
      <c r="D36" s="40"/>
      <c r="E36" s="40"/>
      <c r="F36" s="130"/>
      <c r="G36" s="130"/>
      <c r="H36" s="130"/>
    </row>
    <row r="37" spans="1:10">
      <c r="D37" s="174"/>
      <c r="H37" s="138"/>
    </row>
    <row r="38" spans="1:10" ht="15.75">
      <c r="D38" s="137" t="s">
        <v>443</v>
      </c>
      <c r="E38" s="41"/>
      <c r="G38" s="386"/>
      <c r="H38" s="386"/>
    </row>
    <row r="39" spans="1:10">
      <c r="E39" s="56"/>
      <c r="H39" s="53"/>
    </row>
    <row r="40" spans="1:10">
      <c r="E40" s="56"/>
      <c r="H40" s="53"/>
    </row>
    <row r="41" spans="1:10">
      <c r="D41" s="174"/>
      <c r="E41" s="56"/>
      <c r="H41" s="53"/>
    </row>
    <row r="42" spans="1:10">
      <c r="D42" s="386" t="s">
        <v>453</v>
      </c>
      <c r="E42" s="386"/>
      <c r="H42" s="53"/>
    </row>
    <row r="43" spans="1:10">
      <c r="H43" s="138"/>
    </row>
    <row r="44" spans="1:10">
      <c r="D44" s="139"/>
      <c r="E44" s="80"/>
      <c r="F44" s="80"/>
      <c r="G44" s="80"/>
      <c r="H44" s="80"/>
    </row>
    <row r="45" spans="1:10">
      <c r="D45" s="174"/>
      <c r="E45" s="138"/>
    </row>
    <row r="46" spans="1:10">
      <c r="D46" s="386" t="s">
        <v>462</v>
      </c>
      <c r="E46" s="386"/>
    </row>
  </sheetData>
  <mergeCells count="7">
    <mergeCell ref="D46:E46"/>
    <mergeCell ref="C3:H3"/>
    <mergeCell ref="B4:H4"/>
    <mergeCell ref="B5:H5"/>
    <mergeCell ref="B6:H6"/>
    <mergeCell ref="G38:H38"/>
    <mergeCell ref="D42:E42"/>
  </mergeCells>
  <pageMargins left="0.23622047244094491" right="0.27559055118110237" top="0.15748031496062992" bottom="0.19685039370078741" header="0.15748031496062992" footer="0.19685039370078741"/>
  <pageSetup orientation="portrait" horizontalDpi="300" verticalDpi="300" r:id="rId1"/>
  <ignoredErrors>
    <ignoredError sqref="F13" formulaRange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5"/>
  <sheetViews>
    <sheetView topLeftCell="C50" workbookViewId="0">
      <selection activeCell="C1" sqref="C1:H75"/>
    </sheetView>
  </sheetViews>
  <sheetFormatPr baseColWidth="10" defaultColWidth="11.42578125" defaultRowHeight="15"/>
  <cols>
    <col min="1" max="1" width="7.5703125" style="122" hidden="1" customWidth="1"/>
    <col min="2" max="2" width="3.7109375" style="54" hidden="1" customWidth="1"/>
    <col min="3" max="3" width="4.28515625" style="54" customWidth="1"/>
    <col min="4" max="4" width="50" style="54" customWidth="1"/>
    <col min="5" max="5" width="19.140625" style="54" customWidth="1"/>
    <col min="6" max="6" width="13.140625" style="54" hidden="1" customWidth="1"/>
    <col min="7" max="7" width="18.42578125" style="54" customWidth="1"/>
    <col min="8" max="8" width="17.42578125" style="53" customWidth="1"/>
    <col min="9" max="9" width="28.7109375" style="53" customWidth="1"/>
    <col min="10" max="10" width="20.42578125" style="53" customWidth="1"/>
    <col min="11" max="11" width="15" style="53" customWidth="1"/>
    <col min="12" max="12" width="13.42578125" style="53" customWidth="1"/>
    <col min="13" max="16384" width="11.42578125" style="53"/>
  </cols>
  <sheetData>
    <row r="1" spans="1:10">
      <c r="C1" s="40"/>
      <c r="D1" s="40"/>
      <c r="E1" s="40"/>
      <c r="F1" s="40"/>
    </row>
    <row r="2" spans="1:10">
      <c r="C2" s="40"/>
      <c r="D2" s="40"/>
      <c r="E2" s="40"/>
      <c r="F2" s="40"/>
    </row>
    <row r="3" spans="1:10" ht="15.75">
      <c r="C3" s="385" t="s">
        <v>426</v>
      </c>
      <c r="D3" s="385"/>
      <c r="E3" s="385" t="s">
        <v>426</v>
      </c>
      <c r="F3" s="385"/>
      <c r="G3" s="385" t="s">
        <v>426</v>
      </c>
      <c r="H3" s="385"/>
    </row>
    <row r="4" spans="1:10" ht="15.75">
      <c r="C4" s="385" t="s">
        <v>65</v>
      </c>
      <c r="D4" s="385"/>
      <c r="E4" s="385"/>
      <c r="F4" s="385"/>
      <c r="G4" s="385"/>
      <c r="H4" s="385"/>
    </row>
    <row r="5" spans="1:10" ht="15.75">
      <c r="C5" s="385" t="s">
        <v>473</v>
      </c>
      <c r="D5" s="385"/>
      <c r="E5" s="385"/>
      <c r="F5" s="385"/>
      <c r="G5" s="385"/>
      <c r="H5" s="30"/>
      <c r="I5" s="30"/>
      <c r="J5" s="30"/>
    </row>
    <row r="6" spans="1:10" ht="15.75">
      <c r="C6" s="385" t="s">
        <v>1</v>
      </c>
      <c r="D6" s="385"/>
      <c r="E6" s="385"/>
      <c r="F6" s="385"/>
      <c r="G6" s="385"/>
      <c r="H6" s="385"/>
    </row>
    <row r="7" spans="1:10">
      <c r="C7" s="40"/>
      <c r="D7" s="124"/>
      <c r="E7" s="40"/>
      <c r="F7" s="40"/>
    </row>
    <row r="8" spans="1:10">
      <c r="A8" s="122" t="s">
        <v>66</v>
      </c>
      <c r="C8" s="127" t="s">
        <v>67</v>
      </c>
      <c r="D8" s="128"/>
      <c r="E8" s="142">
        <v>2026</v>
      </c>
      <c r="F8" s="129"/>
    </row>
    <row r="9" spans="1:10">
      <c r="C9" s="127" t="s">
        <v>68</v>
      </c>
      <c r="D9" s="128"/>
      <c r="E9" s="61"/>
      <c r="F9" s="129"/>
    </row>
    <row r="10" spans="1:10">
      <c r="A10" s="122" t="s">
        <v>69</v>
      </c>
      <c r="C10" s="40"/>
      <c r="D10" s="40" t="s">
        <v>70</v>
      </c>
      <c r="E10" s="146">
        <f>Efectivo!D35</f>
        <v>9068798.620000001</v>
      </c>
      <c r="F10" s="130"/>
    </row>
    <row r="11" spans="1:10" customFormat="1">
      <c r="A11" s="143" t="s">
        <v>71</v>
      </c>
      <c r="B11" s="46"/>
      <c r="C11" s="144"/>
      <c r="D11" s="40" t="s">
        <v>72</v>
      </c>
      <c r="E11" s="239">
        <v>0</v>
      </c>
      <c r="F11" s="145"/>
      <c r="G11" s="46"/>
    </row>
    <row r="12" spans="1:10" customFormat="1">
      <c r="A12" s="143" t="s">
        <v>73</v>
      </c>
      <c r="B12" s="46"/>
      <c r="C12" s="144"/>
      <c r="D12" s="40" t="s">
        <v>74</v>
      </c>
      <c r="E12" s="239">
        <v>0</v>
      </c>
      <c r="F12" s="145"/>
      <c r="G12" s="46"/>
    </row>
    <row r="13" spans="1:10" customFormat="1">
      <c r="A13" s="143" t="s">
        <v>75</v>
      </c>
      <c r="B13" s="46"/>
      <c r="C13" s="144"/>
      <c r="D13" s="40" t="s">
        <v>76</v>
      </c>
      <c r="E13" s="239">
        <f>'Balanza junio 2026'!H14</f>
        <v>9958807.8100000024</v>
      </c>
      <c r="F13" s="145"/>
      <c r="G13" s="46"/>
    </row>
    <row r="14" spans="1:10">
      <c r="A14" s="122" t="s">
        <v>77</v>
      </c>
      <c r="C14" s="40"/>
      <c r="D14" s="40" t="s">
        <v>78</v>
      </c>
      <c r="E14" s="239">
        <f>Inventario!C15</f>
        <v>6373458.4900000002</v>
      </c>
      <c r="F14" s="130"/>
      <c r="G14" s="146"/>
    </row>
    <row r="15" spans="1:10" customFormat="1">
      <c r="A15" s="143" t="s">
        <v>79</v>
      </c>
      <c r="B15" s="46"/>
      <c r="C15" s="144"/>
      <c r="D15" s="40" t="s">
        <v>80</v>
      </c>
      <c r="E15" s="239">
        <v>0</v>
      </c>
      <c r="F15" s="145"/>
      <c r="G15" s="46"/>
      <c r="I15" s="231"/>
    </row>
    <row r="16" spans="1:10" customFormat="1">
      <c r="A16" s="143" t="s">
        <v>81</v>
      </c>
      <c r="B16" s="46"/>
      <c r="C16" s="144"/>
      <c r="D16" s="40" t="s">
        <v>82</v>
      </c>
      <c r="E16" s="242">
        <v>0</v>
      </c>
      <c r="F16" s="147"/>
      <c r="G16" s="46"/>
    </row>
    <row r="17" spans="1:10">
      <c r="C17" s="127" t="s">
        <v>83</v>
      </c>
      <c r="D17" s="40"/>
      <c r="E17" s="249">
        <f>SUM(E10:E16)</f>
        <v>25401064.920000002</v>
      </c>
      <c r="F17" s="133">
        <f>SUM(F9:F16)</f>
        <v>0</v>
      </c>
    </row>
    <row r="18" spans="1:10">
      <c r="C18" s="127"/>
      <c r="D18" s="40"/>
      <c r="E18" s="250"/>
      <c r="F18" s="148"/>
    </row>
    <row r="19" spans="1:10">
      <c r="C19" s="127" t="s">
        <v>84</v>
      </c>
      <c r="D19" s="40"/>
      <c r="E19" s="151"/>
      <c r="F19" s="130"/>
    </row>
    <row r="20" spans="1:10" customFormat="1">
      <c r="A20" s="143" t="s">
        <v>85</v>
      </c>
      <c r="B20" s="46"/>
      <c r="C20" s="144"/>
      <c r="D20" s="40" t="s">
        <v>86</v>
      </c>
      <c r="E20" s="239">
        <v>0</v>
      </c>
      <c r="F20" s="145"/>
      <c r="G20" s="46"/>
    </row>
    <row r="21" spans="1:10" customFormat="1">
      <c r="A21" s="143" t="s">
        <v>87</v>
      </c>
      <c r="B21" s="46"/>
      <c r="C21" s="144"/>
      <c r="D21" s="40" t="s">
        <v>88</v>
      </c>
      <c r="E21" s="205">
        <v>0</v>
      </c>
      <c r="F21" s="145"/>
      <c r="G21" s="46"/>
    </row>
    <row r="22" spans="1:10" customFormat="1">
      <c r="A22" s="143" t="s">
        <v>89</v>
      </c>
      <c r="B22" s="46"/>
      <c r="C22" s="144"/>
      <c r="D22" s="40" t="s">
        <v>90</v>
      </c>
      <c r="E22" s="205">
        <v>0</v>
      </c>
      <c r="F22" s="145"/>
      <c r="G22" s="46"/>
    </row>
    <row r="23" spans="1:10" customFormat="1">
      <c r="A23" s="143" t="s">
        <v>91</v>
      </c>
      <c r="B23" s="46"/>
      <c r="C23" s="144"/>
      <c r="D23" s="40" t="s">
        <v>92</v>
      </c>
      <c r="E23" s="205">
        <v>0</v>
      </c>
      <c r="F23" s="145"/>
      <c r="G23" s="46"/>
      <c r="H23" s="217"/>
    </row>
    <row r="24" spans="1:10">
      <c r="A24" s="122" t="s">
        <v>93</v>
      </c>
      <c r="C24" s="40"/>
      <c r="D24" s="40" t="s">
        <v>94</v>
      </c>
      <c r="E24" s="225">
        <v>1414</v>
      </c>
      <c r="F24" s="130"/>
      <c r="J24" s="152"/>
    </row>
    <row r="25" spans="1:10">
      <c r="A25" s="122" t="s">
        <v>95</v>
      </c>
      <c r="C25" s="40"/>
      <c r="D25" s="40" t="s">
        <v>96</v>
      </c>
      <c r="E25" s="204">
        <v>0</v>
      </c>
      <c r="F25" s="130"/>
      <c r="G25" s="149"/>
      <c r="J25" s="152"/>
    </row>
    <row r="26" spans="1:10" customFormat="1">
      <c r="A26" s="143" t="s">
        <v>97</v>
      </c>
      <c r="B26" s="46"/>
      <c r="C26" s="144"/>
      <c r="D26" s="40" t="s">
        <v>98</v>
      </c>
      <c r="E26" s="205">
        <v>0</v>
      </c>
      <c r="F26" s="145"/>
      <c r="G26" s="54"/>
      <c r="J26" s="35"/>
    </row>
    <row r="27" spans="1:10">
      <c r="C27" s="127" t="s">
        <v>99</v>
      </c>
      <c r="D27" s="40"/>
      <c r="E27" s="206">
        <v>0</v>
      </c>
      <c r="F27" s="133">
        <f>SUM(F20:F26)</f>
        <v>0</v>
      </c>
      <c r="J27" s="152"/>
    </row>
    <row r="28" spans="1:10">
      <c r="C28" s="127"/>
      <c r="D28" s="40"/>
      <c r="E28" s="207">
        <f>SUM(E20:E27)</f>
        <v>1414</v>
      </c>
      <c r="F28" s="148"/>
      <c r="J28" s="152"/>
    </row>
    <row r="29" spans="1:10" ht="15.75" thickBot="1">
      <c r="C29" s="127" t="s">
        <v>100</v>
      </c>
      <c r="D29" s="40"/>
      <c r="E29" s="208">
        <f>E17+E28</f>
        <v>25402478.920000002</v>
      </c>
      <c r="F29" s="135">
        <f>SUM(F27,F17)</f>
        <v>0</v>
      </c>
      <c r="I29" s="153"/>
    </row>
    <row r="30" spans="1:10" ht="15.75" thickTop="1">
      <c r="C30" s="40"/>
      <c r="D30" s="40" t="s">
        <v>101</v>
      </c>
      <c r="E30" s="204"/>
      <c r="F30" s="130"/>
    </row>
    <row r="31" spans="1:10" ht="15.75" thickTop="1">
      <c r="C31" s="127" t="s">
        <v>102</v>
      </c>
      <c r="D31" s="40"/>
      <c r="E31" s="204"/>
      <c r="F31" s="130"/>
    </row>
    <row r="32" spans="1:10">
      <c r="C32" s="127" t="s">
        <v>103</v>
      </c>
      <c r="D32" s="40"/>
      <c r="E32" s="209"/>
      <c r="F32" s="131"/>
    </row>
    <row r="33" spans="1:11" customFormat="1">
      <c r="A33" s="143" t="s">
        <v>104</v>
      </c>
      <c r="B33" s="46"/>
      <c r="C33" s="144"/>
      <c r="D33" s="40" t="s">
        <v>105</v>
      </c>
      <c r="E33" s="205"/>
      <c r="F33" s="145"/>
      <c r="G33" s="46"/>
    </row>
    <row r="34" spans="1:11">
      <c r="A34" s="122" t="s">
        <v>106</v>
      </c>
      <c r="C34" s="40"/>
      <c r="D34" s="40" t="s">
        <v>107</v>
      </c>
      <c r="E34" s="232">
        <f>'CXP Corto plazo'!B15</f>
        <v>3467866.6599999992</v>
      </c>
      <c r="F34" s="130"/>
      <c r="G34" s="56"/>
      <c r="H34" s="232"/>
      <c r="I34" s="232"/>
    </row>
    <row r="35" spans="1:11" customFormat="1">
      <c r="A35" s="143" t="s">
        <v>108</v>
      </c>
      <c r="B35" s="46"/>
      <c r="C35" s="144"/>
      <c r="D35" s="40" t="s">
        <v>109</v>
      </c>
      <c r="E35" s="205">
        <v>0</v>
      </c>
      <c r="F35" s="145"/>
      <c r="G35" s="46"/>
      <c r="I35" s="217"/>
    </row>
    <row r="36" spans="1:11" customFormat="1">
      <c r="A36" s="143" t="s">
        <v>110</v>
      </c>
      <c r="B36" s="46"/>
      <c r="C36" s="144"/>
      <c r="D36" s="40" t="s">
        <v>111</v>
      </c>
      <c r="E36" s="205">
        <v>0</v>
      </c>
      <c r="F36" s="145"/>
      <c r="G36" s="46"/>
    </row>
    <row r="37" spans="1:11" customFormat="1">
      <c r="A37" s="143" t="s">
        <v>112</v>
      </c>
      <c r="B37" s="46"/>
      <c r="C37" s="144"/>
      <c r="D37" s="40" t="s">
        <v>113</v>
      </c>
      <c r="E37" s="239">
        <v>539986.451</v>
      </c>
      <c r="F37" s="145"/>
      <c r="G37" s="46"/>
      <c r="H37" s="217"/>
      <c r="I37" s="217"/>
    </row>
    <row r="38" spans="1:11" customFormat="1">
      <c r="A38" s="143" t="s">
        <v>114</v>
      </c>
      <c r="B38" s="46"/>
      <c r="C38" s="144"/>
      <c r="D38" s="40" t="s">
        <v>115</v>
      </c>
      <c r="E38" s="239">
        <v>0</v>
      </c>
      <c r="F38" s="145"/>
      <c r="G38" s="46"/>
    </row>
    <row r="39" spans="1:11" customFormat="1">
      <c r="A39" s="143" t="s">
        <v>116</v>
      </c>
      <c r="B39" s="46"/>
      <c r="C39" s="144"/>
      <c r="D39" s="40" t="s">
        <v>117</v>
      </c>
      <c r="E39" s="239">
        <v>492871.58100000001</v>
      </c>
      <c r="F39" s="145"/>
      <c r="G39" s="46"/>
      <c r="I39" s="217"/>
    </row>
    <row r="40" spans="1:11" customFormat="1">
      <c r="A40" s="143" t="s">
        <v>118</v>
      </c>
      <c r="B40" s="46"/>
      <c r="C40" s="144"/>
      <c r="D40" s="40" t="s">
        <v>119</v>
      </c>
      <c r="E40" s="239">
        <f>'Balanza junio 2026'!G19</f>
        <v>0</v>
      </c>
      <c r="F40" s="145"/>
      <c r="G40" s="46"/>
    </row>
    <row r="41" spans="1:11" customFormat="1">
      <c r="A41" s="143" t="s">
        <v>120</v>
      </c>
      <c r="B41" s="46"/>
      <c r="C41" s="144"/>
      <c r="D41" s="40" t="s">
        <v>121</v>
      </c>
      <c r="E41" s="242">
        <v>0</v>
      </c>
      <c r="F41" s="145"/>
      <c r="G41" s="46"/>
      <c r="I41" s="217"/>
    </row>
    <row r="42" spans="1:11">
      <c r="C42" s="127" t="s">
        <v>122</v>
      </c>
      <c r="D42" s="40"/>
      <c r="E42" s="207">
        <f>SUM(E34:E41)</f>
        <v>4500724.6919999989</v>
      </c>
      <c r="F42" s="148">
        <f>SUM(F33:F41)</f>
        <v>0</v>
      </c>
      <c r="G42" s="56"/>
      <c r="I42" s="232"/>
    </row>
    <row r="43" spans="1:11">
      <c r="C43" s="127"/>
      <c r="D43" s="40"/>
      <c r="E43" s="207"/>
      <c r="F43" s="130"/>
      <c r="I43" s="232"/>
    </row>
    <row r="44" spans="1:11" customFormat="1">
      <c r="A44" s="143"/>
      <c r="B44" s="46"/>
      <c r="C44" s="150" t="s">
        <v>123</v>
      </c>
      <c r="D44" s="144"/>
      <c r="E44" s="205"/>
      <c r="F44" s="145"/>
      <c r="G44" s="46"/>
    </row>
    <row r="45" spans="1:11" customFormat="1">
      <c r="A45" s="143" t="s">
        <v>124</v>
      </c>
      <c r="B45" s="46"/>
      <c r="C45" s="144"/>
      <c r="D45" s="40" t="s">
        <v>125</v>
      </c>
      <c r="E45" s="205">
        <f>'CXP Largo Plazo'!B13</f>
        <v>7150630.2500000009</v>
      </c>
      <c r="F45" s="145"/>
      <c r="G45" s="46"/>
      <c r="I45" s="217"/>
    </row>
    <row r="46" spans="1:11" customFormat="1">
      <c r="A46" s="143" t="s">
        <v>126</v>
      </c>
      <c r="B46" s="46"/>
      <c r="C46" s="144"/>
      <c r="D46" s="40" t="s">
        <v>127</v>
      </c>
      <c r="E46" s="239">
        <v>0</v>
      </c>
      <c r="F46" s="145"/>
      <c r="G46" s="46"/>
      <c r="H46" s="231"/>
      <c r="I46" s="217"/>
    </row>
    <row r="47" spans="1:11" customFormat="1">
      <c r="A47" s="143" t="s">
        <v>128</v>
      </c>
      <c r="B47" s="46"/>
      <c r="C47" s="144"/>
      <c r="D47" s="40" t="s">
        <v>129</v>
      </c>
      <c r="E47" s="239">
        <v>0</v>
      </c>
      <c r="F47" s="145"/>
      <c r="G47" s="46"/>
      <c r="H47" s="217"/>
    </row>
    <row r="48" spans="1:11" customFormat="1">
      <c r="A48" s="143" t="s">
        <v>130</v>
      </c>
      <c r="B48" s="46"/>
      <c r="C48" s="144"/>
      <c r="D48" s="40" t="s">
        <v>131</v>
      </c>
      <c r="E48" s="239">
        <v>0</v>
      </c>
      <c r="F48" s="145"/>
      <c r="G48" s="46"/>
      <c r="I48" s="217"/>
      <c r="J48" s="234"/>
      <c r="K48" s="217"/>
    </row>
    <row r="49" spans="1:12" customFormat="1">
      <c r="A49" s="143" t="s">
        <v>132</v>
      </c>
      <c r="B49" s="46"/>
      <c r="C49" s="144"/>
      <c r="D49" s="40" t="s">
        <v>133</v>
      </c>
      <c r="E49" s="239">
        <f>'Benef. Empl x pagar Larg. Plaz'!B13</f>
        <v>0</v>
      </c>
      <c r="F49" s="145"/>
      <c r="G49" s="46"/>
      <c r="H49" s="231"/>
      <c r="I49" s="231"/>
    </row>
    <row r="50" spans="1:12" customFormat="1">
      <c r="A50" s="143" t="s">
        <v>134</v>
      </c>
      <c r="B50" s="46"/>
      <c r="C50" s="144"/>
      <c r="D50" s="40" t="s">
        <v>135</v>
      </c>
      <c r="E50" s="318">
        <v>0</v>
      </c>
      <c r="F50" s="145"/>
      <c r="G50" s="46"/>
      <c r="H50" s="217"/>
      <c r="I50" s="231"/>
    </row>
    <row r="51" spans="1:12" customFormat="1" ht="16.5" customHeight="1">
      <c r="A51" s="143"/>
      <c r="B51" s="46"/>
      <c r="C51" s="150" t="s">
        <v>136</v>
      </c>
      <c r="D51" s="144"/>
      <c r="E51" s="206">
        <f>SUM(E45:E50)</f>
        <v>7150630.2500000009</v>
      </c>
      <c r="F51" s="130"/>
      <c r="G51" s="46"/>
      <c r="I51" s="231"/>
    </row>
    <row r="52" spans="1:12">
      <c r="C52" s="127" t="s">
        <v>137</v>
      </c>
      <c r="D52" s="40"/>
      <c r="E52" s="207">
        <f>E42+E51</f>
        <v>11651354.942</v>
      </c>
      <c r="F52" s="133">
        <f>SUM(F42,F51)</f>
        <v>0</v>
      </c>
      <c r="H52" s="233"/>
      <c r="I52" s="233"/>
    </row>
    <row r="53" spans="1:12">
      <c r="C53" s="127"/>
      <c r="D53" s="40"/>
      <c r="E53" s="204"/>
      <c r="F53" s="130"/>
    </row>
    <row r="54" spans="1:12">
      <c r="C54" s="127" t="s">
        <v>138</v>
      </c>
      <c r="D54" s="40"/>
      <c r="E54" s="151"/>
      <c r="F54" s="130"/>
      <c r="H54" s="233"/>
      <c r="I54" s="232"/>
      <c r="J54" s="139"/>
      <c r="L54" s="232"/>
    </row>
    <row r="55" spans="1:12" customFormat="1">
      <c r="A55" s="143" t="s">
        <v>139</v>
      </c>
      <c r="B55" s="46"/>
      <c r="C55" s="150"/>
      <c r="D55" s="40" t="s">
        <v>140</v>
      </c>
      <c r="E55" s="139">
        <v>-13741202.268099999</v>
      </c>
      <c r="F55" s="145"/>
      <c r="G55" s="63"/>
      <c r="H55" s="323"/>
      <c r="I55" s="323"/>
      <c r="J55" s="312"/>
    </row>
    <row r="56" spans="1:12" customFormat="1">
      <c r="A56" s="143" t="s">
        <v>141</v>
      </c>
      <c r="B56" s="46"/>
      <c r="C56" s="144"/>
      <c r="D56" s="40" t="s">
        <v>142</v>
      </c>
      <c r="E56" s="239">
        <v>0</v>
      </c>
      <c r="F56" s="145"/>
      <c r="G56" s="46"/>
      <c r="H56" s="323"/>
      <c r="I56" s="369"/>
      <c r="J56" s="312"/>
    </row>
    <row r="57" spans="1:12" ht="15.75" thickBot="1">
      <c r="A57" s="122" t="s">
        <v>143</v>
      </c>
      <c r="C57" s="40"/>
      <c r="D57" s="40" t="s">
        <v>144</v>
      </c>
      <c r="E57" s="371">
        <f>'ERF SRS'!F29</f>
        <v>1105226.1289999997</v>
      </c>
      <c r="F57" s="130"/>
      <c r="H57" s="343">
        <v>4128662.53</v>
      </c>
      <c r="I57" s="344">
        <v>1605023.86</v>
      </c>
      <c r="J57" s="345"/>
    </row>
    <row r="58" spans="1:12" ht="15.75" thickTop="1">
      <c r="A58" s="122" t="s">
        <v>145</v>
      </c>
      <c r="C58" s="40"/>
      <c r="D58" s="54" t="s">
        <v>146</v>
      </c>
      <c r="E58" s="297">
        <v>-14856350.107000001</v>
      </c>
      <c r="F58" s="132"/>
      <c r="G58" s="56"/>
      <c r="H58" s="344"/>
      <c r="I58" s="343">
        <f>H57-I57</f>
        <v>2523638.67</v>
      </c>
      <c r="J58" s="344"/>
    </row>
    <row r="59" spans="1:12" customFormat="1">
      <c r="A59" s="143" t="s">
        <v>147</v>
      </c>
      <c r="B59" s="46"/>
      <c r="C59" s="144"/>
      <c r="D59" s="40" t="s">
        <v>148</v>
      </c>
      <c r="E59" s="204">
        <v>0</v>
      </c>
      <c r="F59" s="130"/>
      <c r="G59" s="239"/>
      <c r="H59" s="346"/>
      <c r="I59" s="323"/>
      <c r="J59" s="312"/>
    </row>
    <row r="60" spans="1:12">
      <c r="C60" s="127" t="s">
        <v>149</v>
      </c>
      <c r="D60" s="40"/>
      <c r="E60" s="206">
        <f>E57+E58+E59</f>
        <v>-13751123.978</v>
      </c>
      <c r="F60" s="133"/>
      <c r="G60" s="151"/>
      <c r="H60" s="343"/>
      <c r="I60" s="344"/>
      <c r="J60" s="345"/>
    </row>
    <row r="61" spans="1:12">
      <c r="C61" s="127"/>
      <c r="D61" s="40"/>
      <c r="E61" s="204"/>
      <c r="F61" s="129"/>
      <c r="H61" s="343"/>
      <c r="I61" s="346"/>
      <c r="J61" s="344"/>
    </row>
    <row r="62" spans="1:12" ht="15.75" thickBot="1">
      <c r="C62" s="127" t="s">
        <v>150</v>
      </c>
      <c r="D62" s="40"/>
      <c r="E62" s="208">
        <f>E52-E60</f>
        <v>25402478.920000002</v>
      </c>
      <c r="F62" s="135">
        <f>+F52+F60</f>
        <v>0</v>
      </c>
      <c r="G62" s="78"/>
      <c r="H62" s="343">
        <v>20338762.350000001</v>
      </c>
      <c r="I62" s="344">
        <f>H62-E62</f>
        <v>-5063716.57</v>
      </c>
      <c r="J62" s="345"/>
    </row>
    <row r="63" spans="1:12" ht="15.75" thickTop="1">
      <c r="C63" s="127"/>
      <c r="D63" s="40"/>
      <c r="E63" s="148"/>
      <c r="F63" s="148"/>
      <c r="G63" s="78"/>
      <c r="H63" s="343"/>
      <c r="I63" s="344"/>
      <c r="J63" s="345"/>
    </row>
    <row r="64" spans="1:12">
      <c r="C64" s="127"/>
      <c r="D64" s="40"/>
      <c r="E64" s="148"/>
      <c r="F64" s="148"/>
      <c r="G64" s="78"/>
      <c r="H64" s="343"/>
      <c r="I64" s="344">
        <f>I58+I62</f>
        <v>-2540077.9000000004</v>
      </c>
      <c r="J64" s="345"/>
    </row>
    <row r="65" spans="1:10">
      <c r="C65" s="127"/>
      <c r="D65" s="40"/>
      <c r="E65" s="148"/>
      <c r="F65" s="148"/>
      <c r="G65" s="78"/>
      <c r="H65" s="343"/>
      <c r="I65" s="345"/>
      <c r="J65" s="345"/>
    </row>
    <row r="66" spans="1:10">
      <c r="A66" s="53"/>
      <c r="B66" s="53"/>
      <c r="C66" s="53"/>
      <c r="D66" s="174"/>
      <c r="E66" s="372"/>
      <c r="H66" s="345"/>
      <c r="I66" s="345"/>
      <c r="J66" s="345"/>
    </row>
    <row r="67" spans="1:10" ht="15.75">
      <c r="A67" s="53"/>
      <c r="B67" s="53"/>
      <c r="C67" s="53"/>
      <c r="D67" s="137" t="s">
        <v>449</v>
      </c>
      <c r="E67" s="41"/>
      <c r="G67" s="386"/>
      <c r="H67" s="386"/>
    </row>
    <row r="68" spans="1:10">
      <c r="A68" s="53"/>
      <c r="B68" s="53"/>
      <c r="C68" s="53"/>
      <c r="E68" s="56"/>
    </row>
    <row r="69" spans="1:10">
      <c r="A69" s="53"/>
      <c r="B69" s="53"/>
      <c r="C69" s="53"/>
    </row>
    <row r="70" spans="1:10">
      <c r="A70" s="53"/>
      <c r="B70" s="53"/>
      <c r="C70" s="53"/>
      <c r="D70" s="174"/>
      <c r="E70" s="174"/>
    </row>
    <row r="71" spans="1:10">
      <c r="A71" s="53"/>
      <c r="B71" s="53"/>
      <c r="C71" s="53"/>
      <c r="D71" s="139" t="s">
        <v>457</v>
      </c>
    </row>
    <row r="72" spans="1:10">
      <c r="A72" s="53"/>
      <c r="B72" s="53"/>
      <c r="C72" s="53"/>
    </row>
    <row r="73" spans="1:10">
      <c r="A73" s="53"/>
      <c r="B73" s="53"/>
      <c r="C73" s="53"/>
    </row>
    <row r="74" spans="1:10">
      <c r="D74" s="174"/>
      <c r="E74" s="138"/>
      <c r="H74" s="54"/>
    </row>
    <row r="75" spans="1:10">
      <c r="D75" s="139" t="s">
        <v>462</v>
      </c>
      <c r="E75" s="139"/>
      <c r="H75" s="54"/>
    </row>
  </sheetData>
  <mergeCells count="5">
    <mergeCell ref="C3:H3"/>
    <mergeCell ref="C4:H4"/>
    <mergeCell ref="C6:H6"/>
    <mergeCell ref="C5:G5"/>
    <mergeCell ref="G67:H67"/>
  </mergeCells>
  <pageMargins left="0.70866141732283472" right="0.70866141732283472" top="0.19685039370078741" bottom="0" header="0.31496062992125984" footer="0.31496062992125984"/>
  <pageSetup scale="60" fitToWidth="2" fitToHeight="2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P47"/>
  <sheetViews>
    <sheetView topLeftCell="A13" zoomScale="118" zoomScaleNormal="118" workbookViewId="0">
      <selection activeCell="F32" sqref="F32"/>
    </sheetView>
  </sheetViews>
  <sheetFormatPr baseColWidth="10" defaultColWidth="9.140625" defaultRowHeight="11.25"/>
  <cols>
    <col min="1" max="1" width="9.140625" style="87"/>
    <col min="2" max="2" width="18.28515625" style="87" customWidth="1"/>
    <col min="3" max="3" width="12" style="87" customWidth="1"/>
    <col min="4" max="4" width="2.42578125" style="87" customWidth="1"/>
    <col min="5" max="5" width="11.85546875" style="87" customWidth="1"/>
    <col min="6" max="6" width="10.85546875" style="87" customWidth="1"/>
    <col min="7" max="7" width="12.28515625" style="87" customWidth="1"/>
    <col min="8" max="8" width="2.42578125" style="87" customWidth="1"/>
    <col min="9" max="9" width="12.85546875" style="87" customWidth="1"/>
    <col min="10" max="10" width="2.42578125" style="87" customWidth="1"/>
    <col min="11" max="11" width="12.5703125" style="87" bestFit="1" customWidth="1"/>
    <col min="12" max="12" width="23.140625" style="87" customWidth="1"/>
    <col min="13" max="13" width="23.5703125" style="87" customWidth="1"/>
    <col min="14" max="14" width="21" style="87" customWidth="1"/>
    <col min="15" max="16" width="15.85546875" style="87" customWidth="1"/>
    <col min="17" max="16384" width="9.140625" style="87"/>
  </cols>
  <sheetData>
    <row r="2" spans="1:16" s="86" customFormat="1">
      <c r="M2" s="96"/>
    </row>
    <row r="3" spans="1:16" s="86" customFormat="1">
      <c r="A3" s="388" t="s">
        <v>428</v>
      </c>
      <c r="B3" s="388"/>
      <c r="C3" s="388"/>
      <c r="D3" s="388"/>
      <c r="E3" s="388"/>
      <c r="F3" s="388"/>
      <c r="G3" s="388"/>
      <c r="H3" s="388"/>
      <c r="I3" s="388"/>
      <c r="J3" s="388"/>
      <c r="K3" s="388"/>
      <c r="L3" s="96"/>
      <c r="M3" s="96"/>
    </row>
    <row r="4" spans="1:16" s="86" customFormat="1">
      <c r="A4" s="389" t="s">
        <v>188</v>
      </c>
      <c r="B4" s="389"/>
      <c r="C4" s="389"/>
      <c r="D4" s="389"/>
      <c r="E4" s="389"/>
      <c r="F4" s="389"/>
      <c r="G4" s="389"/>
      <c r="H4" s="389"/>
      <c r="I4" s="389"/>
      <c r="J4" s="389"/>
      <c r="K4" s="389"/>
      <c r="M4" s="96"/>
    </row>
    <row r="5" spans="1:16" s="86" customFormat="1">
      <c r="A5" s="388" t="s">
        <v>467</v>
      </c>
      <c r="B5" s="388"/>
      <c r="C5" s="388"/>
      <c r="D5" s="388"/>
      <c r="E5" s="388"/>
      <c r="F5" s="388"/>
      <c r="G5" s="388"/>
      <c r="H5" s="388"/>
      <c r="I5" s="388"/>
      <c r="J5" s="388"/>
      <c r="K5" s="388"/>
      <c r="M5" s="96"/>
    </row>
    <row r="6" spans="1:16" s="86" customFormat="1">
      <c r="A6" s="388" t="s">
        <v>1</v>
      </c>
      <c r="B6" s="388"/>
      <c r="C6" s="388"/>
      <c r="D6" s="388"/>
      <c r="E6" s="388"/>
      <c r="F6" s="388"/>
      <c r="G6" s="388"/>
      <c r="H6" s="388"/>
      <c r="I6" s="388"/>
      <c r="J6" s="388"/>
      <c r="K6" s="388"/>
      <c r="M6" s="96"/>
    </row>
    <row r="7" spans="1:16" s="86" customFormat="1">
      <c r="A7" s="88" t="s">
        <v>189</v>
      </c>
      <c r="C7" s="89"/>
      <c r="D7" s="90"/>
      <c r="F7" s="90"/>
      <c r="I7" s="114"/>
      <c r="J7" s="114"/>
      <c r="K7" s="89"/>
      <c r="M7" s="96"/>
    </row>
    <row r="8" spans="1:16" s="86" customFormat="1" ht="12" thickBot="1">
      <c r="C8" s="91" t="s">
        <v>190</v>
      </c>
      <c r="D8" s="90"/>
      <c r="E8" s="91" t="s">
        <v>191</v>
      </c>
      <c r="F8" s="90"/>
      <c r="G8" s="91" t="s">
        <v>192</v>
      </c>
      <c r="H8" s="90"/>
      <c r="I8" s="115" t="s">
        <v>159</v>
      </c>
      <c r="J8" s="90"/>
      <c r="K8" s="91" t="s">
        <v>193</v>
      </c>
      <c r="M8" s="96"/>
    </row>
    <row r="9" spans="1:16" s="86" customFormat="1">
      <c r="A9" s="92" t="s">
        <v>194</v>
      </c>
      <c r="D9" s="93"/>
      <c r="F9" s="93"/>
      <c r="I9" s="93"/>
      <c r="J9" s="93"/>
      <c r="M9" s="96"/>
    </row>
    <row r="10" spans="1:16" s="86" customFormat="1">
      <c r="A10" s="94" t="s">
        <v>195</v>
      </c>
      <c r="C10" s="95">
        <f>SUM(E25:E33)</f>
        <v>1413</v>
      </c>
      <c r="D10" s="93"/>
      <c r="E10" s="96"/>
      <c r="F10" s="97"/>
      <c r="G10" s="98"/>
      <c r="H10" s="98"/>
      <c r="I10" s="97"/>
      <c r="J10" s="93"/>
      <c r="K10" s="102">
        <f>+C10+E10</f>
        <v>1413</v>
      </c>
      <c r="L10" s="116"/>
      <c r="M10" s="117"/>
      <c r="N10" s="118"/>
      <c r="O10" s="119"/>
      <c r="P10" s="119"/>
    </row>
    <row r="11" spans="1:16" s="86" customFormat="1">
      <c r="A11" s="94" t="s">
        <v>196</v>
      </c>
      <c r="C11" s="95">
        <f>SUM(E24)</f>
        <v>0</v>
      </c>
      <c r="D11" s="99"/>
      <c r="E11" s="100"/>
      <c r="F11" s="97"/>
      <c r="G11" s="98"/>
      <c r="H11" s="98"/>
      <c r="I11" s="116"/>
      <c r="J11" s="93"/>
      <c r="K11" s="102">
        <f>+C11+E11</f>
        <v>0</v>
      </c>
      <c r="L11" s="116"/>
      <c r="M11" s="117"/>
      <c r="N11" s="118"/>
      <c r="O11" s="119"/>
      <c r="P11" s="119"/>
    </row>
    <row r="12" spans="1:16" s="86" customFormat="1">
      <c r="C12" s="101">
        <f>SUM(C10:C11)</f>
        <v>1413</v>
      </c>
      <c r="D12" s="93"/>
      <c r="E12" s="101"/>
      <c r="F12" s="93"/>
      <c r="G12" s="101">
        <f>SUM(G10:G11)</f>
        <v>0</v>
      </c>
      <c r="I12" s="101">
        <f>SUM(I10:I11)</f>
        <v>0</v>
      </c>
      <c r="J12" s="93"/>
      <c r="K12" s="101">
        <f>SUM(K10:K11)</f>
        <v>1413</v>
      </c>
      <c r="L12" s="116"/>
      <c r="M12" s="117"/>
      <c r="N12" s="118"/>
    </row>
    <row r="13" spans="1:16" s="86" customFormat="1">
      <c r="C13" s="102"/>
      <c r="D13" s="93"/>
      <c r="E13" s="102"/>
      <c r="F13" s="93"/>
      <c r="G13" s="102"/>
      <c r="I13" s="102"/>
      <c r="J13" s="93"/>
      <c r="L13" s="116"/>
    </row>
    <row r="14" spans="1:16" s="86" customFormat="1">
      <c r="A14" s="92" t="s">
        <v>197</v>
      </c>
      <c r="D14" s="93"/>
      <c r="F14" s="93"/>
      <c r="I14" s="93"/>
      <c r="J14" s="93"/>
      <c r="L14" s="116"/>
      <c r="M14" s="102"/>
    </row>
    <row r="15" spans="1:16" s="86" customFormat="1">
      <c r="A15" s="94" t="s">
        <v>198</v>
      </c>
      <c r="C15" s="103"/>
      <c r="D15" s="93"/>
      <c r="E15" s="104"/>
      <c r="F15" s="97"/>
      <c r="G15" s="98"/>
      <c r="H15" s="98"/>
      <c r="I15" s="97"/>
      <c r="J15" s="97"/>
      <c r="K15" s="102">
        <f>+C15+E15+G15</f>
        <v>0</v>
      </c>
      <c r="L15" s="116"/>
      <c r="M15" s="117"/>
      <c r="N15" s="120"/>
      <c r="O15" s="119"/>
    </row>
    <row r="16" spans="1:16" s="86" customFormat="1" ht="12" thickBot="1">
      <c r="A16" s="94" t="s">
        <v>196</v>
      </c>
      <c r="C16" s="103"/>
      <c r="D16" s="93"/>
      <c r="E16" s="104"/>
      <c r="F16" s="97"/>
      <c r="G16" s="98"/>
      <c r="H16" s="98"/>
      <c r="I16" s="97"/>
      <c r="J16" s="97"/>
      <c r="K16" s="102">
        <f>+C16+E16</f>
        <v>0</v>
      </c>
      <c r="L16" s="116"/>
      <c r="M16" s="117"/>
      <c r="N16" s="120"/>
      <c r="O16" s="119"/>
    </row>
    <row r="17" spans="1:14" s="86" customFormat="1" ht="12" thickBot="1">
      <c r="C17" s="101"/>
      <c r="D17" s="93"/>
      <c r="E17" s="105">
        <f>SUM(E15:E16)</f>
        <v>0</v>
      </c>
      <c r="F17" s="93"/>
      <c r="G17" s="105">
        <f>SUM(G15:G16)</f>
        <v>0</v>
      </c>
      <c r="I17" s="105">
        <f>+SUM(I15:I16)</f>
        <v>0</v>
      </c>
      <c r="J17" s="93"/>
      <c r="K17" s="101">
        <f>SUM(K15:K16)</f>
        <v>0</v>
      </c>
      <c r="L17" s="116"/>
      <c r="M17" s="117"/>
      <c r="N17" s="120"/>
    </row>
    <row r="18" spans="1:14" s="86" customFormat="1" ht="12" thickBot="1">
      <c r="A18" s="389" t="s">
        <v>199</v>
      </c>
      <c r="B18" s="389"/>
      <c r="C18" s="106">
        <f>+C12-C17</f>
        <v>1413</v>
      </c>
      <c r="D18" s="107"/>
      <c r="E18" s="106">
        <f>+E12-E17</f>
        <v>0</v>
      </c>
      <c r="F18" s="107"/>
      <c r="G18" s="106">
        <f>+G12+G17</f>
        <v>0</v>
      </c>
      <c r="H18" s="88"/>
      <c r="I18" s="106">
        <f>+I12+I17</f>
        <v>0</v>
      </c>
      <c r="J18" s="107"/>
      <c r="K18" s="106">
        <f>+K12-K17</f>
        <v>1413</v>
      </c>
      <c r="L18" s="116"/>
      <c r="N18" s="120"/>
    </row>
    <row r="20" spans="1:14">
      <c r="E20" s="108"/>
      <c r="K20" s="113">
        <f>K34</f>
        <v>1413</v>
      </c>
    </row>
    <row r="21" spans="1:14">
      <c r="E21" s="109"/>
    </row>
    <row r="22" spans="1:14">
      <c r="E22" s="109"/>
      <c r="K22" s="113">
        <f>K18-K20</f>
        <v>0</v>
      </c>
    </row>
    <row r="23" spans="1:14">
      <c r="E23" s="110" t="s">
        <v>200</v>
      </c>
      <c r="F23" s="110" t="s">
        <v>201</v>
      </c>
      <c r="G23" s="87" t="s">
        <v>202</v>
      </c>
      <c r="I23" s="87" t="s">
        <v>203</v>
      </c>
      <c r="K23" s="113"/>
    </row>
    <row r="24" spans="1:14" ht="12">
      <c r="B24" s="87" t="s">
        <v>204</v>
      </c>
      <c r="E24" s="111"/>
      <c r="F24" s="158"/>
      <c r="G24" s="112"/>
      <c r="H24" s="112"/>
      <c r="I24" s="162">
        <f>E24-G24</f>
        <v>0</v>
      </c>
      <c r="K24" s="109">
        <f>E24+F24-G24</f>
        <v>0</v>
      </c>
    </row>
    <row r="25" spans="1:14" ht="12">
      <c r="B25" s="94" t="s">
        <v>195</v>
      </c>
      <c r="E25" s="112">
        <v>614</v>
      </c>
      <c r="F25" s="158"/>
      <c r="G25" s="112"/>
      <c r="H25" s="112"/>
      <c r="I25" s="162">
        <f>E25-G25</f>
        <v>614</v>
      </c>
      <c r="K25" s="163">
        <f t="shared" ref="K25:K33" si="0">E25+F25-G25</f>
        <v>614</v>
      </c>
    </row>
    <row r="26" spans="1:14" ht="12">
      <c r="B26" s="87" t="s">
        <v>205</v>
      </c>
      <c r="E26" s="112">
        <v>21</v>
      </c>
      <c r="F26" s="158"/>
      <c r="G26" s="112"/>
      <c r="H26" s="112"/>
      <c r="I26" s="162">
        <f>E26-G26</f>
        <v>21</v>
      </c>
      <c r="K26" s="172">
        <f t="shared" si="0"/>
        <v>21</v>
      </c>
    </row>
    <row r="27" spans="1:14">
      <c r="B27" s="87" t="s">
        <v>206</v>
      </c>
      <c r="E27" s="112"/>
      <c r="F27" s="112"/>
      <c r="G27" s="112"/>
      <c r="H27" s="112"/>
      <c r="I27" s="162">
        <f t="shared" ref="I27:I33" si="1">E27-G27</f>
        <v>0</v>
      </c>
      <c r="K27" s="109">
        <f t="shared" si="0"/>
        <v>0</v>
      </c>
    </row>
    <row r="28" spans="1:14">
      <c r="B28" s="87" t="s">
        <v>207</v>
      </c>
      <c r="E28" s="112">
        <v>521</v>
      </c>
      <c r="F28" s="112"/>
      <c r="G28" s="112"/>
      <c r="H28" s="112"/>
      <c r="I28" s="162">
        <f>E28-G28</f>
        <v>521</v>
      </c>
      <c r="K28" s="109">
        <f t="shared" si="0"/>
        <v>521</v>
      </c>
    </row>
    <row r="29" spans="1:14">
      <c r="B29" s="87" t="s">
        <v>208</v>
      </c>
      <c r="E29" s="112">
        <v>194</v>
      </c>
      <c r="F29" s="109"/>
      <c r="G29" s="112"/>
      <c r="H29" s="112"/>
      <c r="I29" s="162">
        <f>E29-G29</f>
        <v>194</v>
      </c>
      <c r="K29" s="172">
        <f t="shared" si="0"/>
        <v>194</v>
      </c>
      <c r="L29" s="121">
        <f>SUM(+K29+K26)</f>
        <v>215</v>
      </c>
    </row>
    <row r="30" spans="1:14" ht="12">
      <c r="B30" s="87" t="s">
        <v>209</v>
      </c>
      <c r="E30" s="112">
        <v>63</v>
      </c>
      <c r="F30" s="158"/>
      <c r="G30" s="113"/>
      <c r="H30" s="113"/>
      <c r="I30" s="112">
        <f>E30-G30</f>
        <v>63</v>
      </c>
      <c r="K30" s="109">
        <f t="shared" si="0"/>
        <v>63</v>
      </c>
    </row>
    <row r="31" spans="1:14">
      <c r="B31" s="87" t="s">
        <v>210</v>
      </c>
      <c r="E31" s="112"/>
      <c r="F31" s="113"/>
      <c r="G31" s="113"/>
      <c r="H31" s="113"/>
      <c r="I31" s="112">
        <f t="shared" si="1"/>
        <v>0</v>
      </c>
      <c r="K31" s="163">
        <f t="shared" si="0"/>
        <v>0</v>
      </c>
    </row>
    <row r="32" spans="1:14">
      <c r="B32" s="87" t="s">
        <v>211</v>
      </c>
      <c r="E32" s="112"/>
      <c r="F32" s="113"/>
      <c r="G32" s="113"/>
      <c r="H32" s="113"/>
      <c r="I32" s="112">
        <f>E32-G32</f>
        <v>0</v>
      </c>
      <c r="K32" s="163">
        <f t="shared" si="0"/>
        <v>0</v>
      </c>
      <c r="L32" s="121">
        <f>SUM(K32+K31+K25+K30)</f>
        <v>677</v>
      </c>
    </row>
    <row r="33" spans="2:11">
      <c r="B33" s="87" t="s">
        <v>212</v>
      </c>
      <c r="E33" s="113"/>
      <c r="F33" s="113"/>
      <c r="G33" s="113"/>
      <c r="H33" s="113"/>
      <c r="I33" s="112">
        <f t="shared" si="1"/>
        <v>0</v>
      </c>
      <c r="K33" s="163">
        <f t="shared" si="0"/>
        <v>0</v>
      </c>
    </row>
    <row r="34" spans="2:11">
      <c r="E34" s="109">
        <f>SUM(E24:E33)</f>
        <v>1413</v>
      </c>
      <c r="F34" s="109">
        <f>SUM(F24:F33)</f>
        <v>0</v>
      </c>
      <c r="G34" s="109">
        <f>SUM(G24:G33)</f>
        <v>0</v>
      </c>
      <c r="I34" s="113">
        <f>SUM(I24:I33)</f>
        <v>1413</v>
      </c>
      <c r="K34" s="109">
        <f>SUM(K24:K33)</f>
        <v>1413</v>
      </c>
    </row>
    <row r="35" spans="2:11">
      <c r="I35" s="113"/>
    </row>
    <row r="36" spans="2:11">
      <c r="I36" s="113"/>
    </row>
    <row r="37" spans="2:11" ht="12">
      <c r="E37" s="157"/>
      <c r="G37" s="109"/>
      <c r="I37" s="113"/>
    </row>
    <row r="38" spans="2:11">
      <c r="G38" s="113"/>
      <c r="I38" s="121"/>
    </row>
    <row r="39" spans="2:11" ht="12">
      <c r="C39" s="157"/>
      <c r="F39" s="157"/>
    </row>
    <row r="41" spans="2:11">
      <c r="C41" s="113"/>
    </row>
    <row r="42" spans="2:11">
      <c r="C42" s="113"/>
    </row>
    <row r="43" spans="2:11">
      <c r="C43" s="113"/>
    </row>
    <row r="44" spans="2:11">
      <c r="C44" s="113"/>
    </row>
    <row r="45" spans="2:11">
      <c r="C45" s="113"/>
    </row>
    <row r="47" spans="2:11">
      <c r="C47" s="121"/>
    </row>
  </sheetData>
  <mergeCells count="5">
    <mergeCell ref="A3:K3"/>
    <mergeCell ref="A4:K4"/>
    <mergeCell ref="A5:K5"/>
    <mergeCell ref="A6:K6"/>
    <mergeCell ref="A18:B18"/>
  </mergeCells>
  <pageMargins left="0.74803149606299213" right="0.74803149606299213" top="0.98425196850393704" bottom="0.98425196850393704" header="0.51181102362204722" footer="0.51181102362204722"/>
  <pageSetup orientation="landscape" r:id="rId1"/>
  <headerFooter alignWithMargins="0"/>
  <ignoredErrors>
    <ignoredError sqref="C10" formulaRange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R29"/>
  <sheetViews>
    <sheetView topLeftCell="A22" workbookViewId="0">
      <selection activeCell="K17" sqref="K17"/>
    </sheetView>
  </sheetViews>
  <sheetFormatPr baseColWidth="10" defaultColWidth="11.42578125" defaultRowHeight="15"/>
  <cols>
    <col min="1" max="1" width="3.7109375" style="54" customWidth="1"/>
    <col min="2" max="2" width="1.28515625" style="54" customWidth="1"/>
    <col min="3" max="3" width="36.140625" style="54" customWidth="1"/>
    <col min="4" max="4" width="1.7109375" style="54" customWidth="1"/>
    <col min="5" max="5" width="14.7109375" style="46" hidden="1" customWidth="1"/>
    <col min="6" max="6" width="1.7109375" style="46" hidden="1" customWidth="1"/>
    <col min="7" max="7" width="14.7109375" style="46" hidden="1" customWidth="1"/>
    <col min="8" max="8" width="1.7109375" style="46" hidden="1" customWidth="1"/>
    <col min="9" max="9" width="14.42578125" style="46" hidden="1" customWidth="1"/>
    <col min="10" max="10" width="1.7109375" style="46" hidden="1" customWidth="1"/>
    <col min="11" max="11" width="19" style="54" customWidth="1"/>
    <col min="12" max="12" width="1.7109375" style="54" customWidth="1"/>
    <col min="13" max="13" width="18.85546875" style="54" customWidth="1"/>
    <col min="14" max="14" width="3.7109375" style="54" customWidth="1"/>
    <col min="15" max="15" width="17.42578125" style="54" customWidth="1"/>
    <col min="16" max="16384" width="11.42578125" style="53"/>
  </cols>
  <sheetData>
    <row r="2" spans="1:15">
      <c r="A2" s="390"/>
      <c r="B2" s="390"/>
      <c r="C2" s="390"/>
      <c r="D2" s="390"/>
      <c r="E2" s="390"/>
      <c r="F2" s="390"/>
      <c r="G2" s="390"/>
      <c r="H2" s="390"/>
      <c r="I2" s="390"/>
      <c r="J2" s="390"/>
      <c r="K2" s="390"/>
      <c r="L2" s="390"/>
      <c r="M2" s="390"/>
    </row>
    <row r="3" spans="1:15" ht="15.75">
      <c r="B3" s="382" t="s">
        <v>426</v>
      </c>
      <c r="C3" s="382"/>
      <c r="D3" s="382" t="s">
        <v>426</v>
      </c>
      <c r="E3" s="382"/>
      <c r="F3" s="382" t="s">
        <v>426</v>
      </c>
      <c r="G3" s="382"/>
      <c r="H3" s="382" t="s">
        <v>426</v>
      </c>
      <c r="I3" s="382"/>
      <c r="J3" s="382" t="s">
        <v>426</v>
      </c>
      <c r="K3" s="382"/>
      <c r="L3" s="382" t="s">
        <v>426</v>
      </c>
      <c r="M3" s="382"/>
    </row>
    <row r="4" spans="1:15" ht="15.75">
      <c r="B4" s="382" t="s">
        <v>213</v>
      </c>
      <c r="C4" s="382"/>
      <c r="D4" s="382"/>
      <c r="E4" s="382"/>
      <c r="F4" s="382"/>
      <c r="G4" s="382"/>
      <c r="H4" s="382"/>
      <c r="I4" s="382"/>
      <c r="J4" s="382"/>
      <c r="K4" s="382"/>
      <c r="L4" s="382"/>
      <c r="M4" s="382"/>
    </row>
    <row r="5" spans="1:15" ht="15.75">
      <c r="A5" s="382" t="s">
        <v>397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</row>
    <row r="6" spans="1:15" ht="15.75">
      <c r="B6" s="382" t="s">
        <v>1</v>
      </c>
      <c r="C6" s="382"/>
      <c r="D6" s="382"/>
      <c r="E6" s="382"/>
      <c r="F6" s="382"/>
      <c r="G6" s="382"/>
      <c r="H6" s="382"/>
      <c r="I6" s="382"/>
      <c r="J6" s="382"/>
      <c r="K6" s="382"/>
      <c r="L6" s="382"/>
      <c r="M6" s="382"/>
    </row>
    <row r="7" spans="1:15">
      <c r="C7" s="55"/>
      <c r="D7" s="55"/>
      <c r="H7" s="81"/>
      <c r="L7" s="55"/>
    </row>
    <row r="8" spans="1:15" ht="45">
      <c r="E8" s="82" t="s">
        <v>214</v>
      </c>
      <c r="F8" s="80"/>
      <c r="G8" s="82" t="s">
        <v>215</v>
      </c>
      <c r="H8" s="83"/>
      <c r="I8" s="82" t="s">
        <v>216</v>
      </c>
      <c r="J8" s="80"/>
      <c r="K8" s="82" t="s">
        <v>217</v>
      </c>
      <c r="L8" s="80"/>
      <c r="M8" s="82" t="s">
        <v>218</v>
      </c>
    </row>
    <row r="9" spans="1:15">
      <c r="C9" s="54" t="s">
        <v>219</v>
      </c>
      <c r="E9" s="63">
        <v>0</v>
      </c>
      <c r="F9" s="64"/>
      <c r="G9" s="63">
        <v>0</v>
      </c>
      <c r="H9" s="56"/>
      <c r="I9" s="63">
        <v>0</v>
      </c>
      <c r="J9" s="64"/>
      <c r="K9" s="56"/>
      <c r="L9" s="56"/>
      <c r="M9" s="56">
        <f>SUM(E9,G9,I9,K9)</f>
        <v>0</v>
      </c>
      <c r="N9" s="56"/>
    </row>
    <row r="10" spans="1:15" customFormat="1">
      <c r="A10" s="46"/>
      <c r="B10" s="46"/>
      <c r="C10" s="54" t="s">
        <v>220</v>
      </c>
      <c r="D10" s="54"/>
      <c r="E10" s="63"/>
      <c r="F10" s="64"/>
      <c r="G10" s="63">
        <v>0</v>
      </c>
      <c r="H10" s="56"/>
      <c r="I10" s="63"/>
      <c r="J10" s="64"/>
      <c r="K10" s="63"/>
      <c r="L10" s="56"/>
      <c r="M10" s="63">
        <f>SUM(E10,G10,I10,K10)</f>
        <v>0</v>
      </c>
      <c r="N10" s="46"/>
      <c r="O10" s="46"/>
    </row>
    <row r="11" spans="1:15" customFormat="1">
      <c r="A11" s="46"/>
      <c r="B11" s="46"/>
      <c r="C11" s="54" t="s">
        <v>221</v>
      </c>
      <c r="D11" s="54"/>
      <c r="E11" s="63"/>
      <c r="F11" s="64"/>
      <c r="G11" s="63"/>
      <c r="H11" s="56"/>
      <c r="I11" s="63">
        <v>0</v>
      </c>
      <c r="J11" s="64"/>
      <c r="K11" s="63"/>
      <c r="L11" s="56"/>
      <c r="M11" s="63">
        <f>SUM(E11,G11,I11,K11)</f>
        <v>0</v>
      </c>
      <c r="N11" s="46"/>
      <c r="O11" s="46"/>
    </row>
    <row r="12" spans="1:15">
      <c r="C12" s="54" t="s">
        <v>222</v>
      </c>
      <c r="E12" s="63"/>
      <c r="F12" s="64"/>
      <c r="G12" s="63"/>
      <c r="H12" s="56"/>
      <c r="I12" s="63"/>
      <c r="J12" s="64"/>
      <c r="K12" s="56"/>
      <c r="L12" s="56"/>
      <c r="M12" s="56">
        <f>SUM(E12,G12,I12,K12)</f>
        <v>0</v>
      </c>
      <c r="O12" s="56"/>
    </row>
    <row r="13" spans="1:15">
      <c r="C13" s="54" t="s">
        <v>223</v>
      </c>
      <c r="E13" s="70"/>
      <c r="F13" s="64"/>
      <c r="G13" s="70"/>
      <c r="H13" s="56"/>
      <c r="I13" s="70"/>
      <c r="J13" s="64"/>
      <c r="K13" s="68"/>
      <c r="L13" s="56"/>
      <c r="M13" s="68">
        <f>SUM(E13,G13,I13,K13)</f>
        <v>0</v>
      </c>
      <c r="O13" s="56"/>
    </row>
    <row r="14" spans="1:15">
      <c r="C14" s="54" t="s">
        <v>224</v>
      </c>
      <c r="E14" s="63">
        <f>SUM(E9:E13)</f>
        <v>0</v>
      </c>
      <c r="F14" s="64"/>
      <c r="G14" s="63">
        <f>SUM(G9:G13)</f>
        <v>0</v>
      </c>
      <c r="H14" s="56"/>
      <c r="I14" s="63">
        <f>SUM(I9:I13)</f>
        <v>0</v>
      </c>
      <c r="J14" s="64"/>
      <c r="K14" s="56">
        <f>SUM(K9:K13)</f>
        <v>0</v>
      </c>
      <c r="L14" s="56"/>
      <c r="M14" s="56">
        <f>SUM(M9:M13)</f>
        <v>0</v>
      </c>
    </row>
    <row r="15" spans="1:15">
      <c r="C15" s="54" t="s">
        <v>101</v>
      </c>
      <c r="E15" s="63"/>
      <c r="F15" s="63"/>
      <c r="G15" s="63"/>
      <c r="H15" s="56"/>
      <c r="I15" s="63"/>
      <c r="J15" s="63"/>
      <c r="K15" s="56"/>
      <c r="L15" s="56"/>
      <c r="M15" s="56"/>
    </row>
    <row r="16" spans="1:15" customFormat="1">
      <c r="A16" s="46"/>
      <c r="B16" s="46"/>
      <c r="C16" s="62" t="s">
        <v>220</v>
      </c>
      <c r="D16" s="54"/>
      <c r="E16" s="63"/>
      <c r="F16" s="64"/>
      <c r="G16" s="63">
        <v>0</v>
      </c>
      <c r="H16" s="56"/>
      <c r="I16" s="63"/>
      <c r="J16" s="64"/>
      <c r="K16" s="63"/>
      <c r="L16" s="56"/>
      <c r="M16" s="63">
        <f>SUM(E16,G16,I16,K16)</f>
        <v>0</v>
      </c>
      <c r="N16" s="46"/>
      <c r="O16" s="46"/>
    </row>
    <row r="17" spans="1:18" customFormat="1" ht="30">
      <c r="A17" s="46"/>
      <c r="B17" s="46"/>
      <c r="C17" s="62" t="s">
        <v>221</v>
      </c>
      <c r="D17" s="54"/>
      <c r="E17" s="63"/>
      <c r="F17" s="64"/>
      <c r="G17" s="63"/>
      <c r="H17" s="56"/>
      <c r="I17" s="63">
        <v>0</v>
      </c>
      <c r="J17" s="64"/>
      <c r="K17" s="63"/>
      <c r="L17" s="56"/>
      <c r="M17" s="63">
        <f>SUM(E17,G17,I17,K17)</f>
        <v>0</v>
      </c>
      <c r="N17" s="46"/>
      <c r="O17" s="46"/>
    </row>
    <row r="18" spans="1:18" customFormat="1" ht="30">
      <c r="A18" s="46"/>
      <c r="B18" s="46"/>
      <c r="C18" s="67" t="s">
        <v>225</v>
      </c>
      <c r="D18" s="54"/>
      <c r="E18" s="63"/>
      <c r="F18" s="64"/>
      <c r="G18" s="63"/>
      <c r="H18" s="56"/>
      <c r="I18" s="63">
        <v>0</v>
      </c>
      <c r="J18" s="64"/>
      <c r="K18" s="63">
        <v>0</v>
      </c>
      <c r="L18" s="56"/>
      <c r="M18" s="63">
        <f>SUM(E18,G18,I18,K18)</f>
        <v>0</v>
      </c>
      <c r="N18" s="46"/>
      <c r="O18" s="46"/>
    </row>
    <row r="19" spans="1:18">
      <c r="C19" s="62" t="s">
        <v>222</v>
      </c>
      <c r="E19" s="63"/>
      <c r="F19" s="64"/>
      <c r="G19" s="63"/>
      <c r="H19" s="56"/>
      <c r="I19" s="63"/>
      <c r="J19" s="64"/>
      <c r="K19" s="56"/>
      <c r="L19" s="56"/>
      <c r="M19" s="56">
        <f>SUM(E19,G19,I19,K19)</f>
        <v>0</v>
      </c>
    </row>
    <row r="20" spans="1:18">
      <c r="C20" s="62" t="s">
        <v>223</v>
      </c>
      <c r="E20" s="70"/>
      <c r="F20" s="64"/>
      <c r="G20" s="70"/>
      <c r="H20" s="56"/>
      <c r="I20" s="70"/>
      <c r="J20" s="64"/>
      <c r="K20" s="68"/>
      <c r="L20" s="56"/>
      <c r="M20" s="68">
        <f>SUM(E20,G20,I20,K20)</f>
        <v>0</v>
      </c>
    </row>
    <row r="21" spans="1:18">
      <c r="B21" s="58"/>
      <c r="C21" s="26" t="s">
        <v>226</v>
      </c>
      <c r="E21" s="73">
        <f>SUM(E20,E14)</f>
        <v>0</v>
      </c>
      <c r="F21" s="84"/>
      <c r="G21" s="73">
        <f>SUM(G20,G14)</f>
        <v>0</v>
      </c>
      <c r="H21" s="63"/>
      <c r="I21" s="73">
        <f>SUM(I20,I14)</f>
        <v>0</v>
      </c>
      <c r="J21" s="84"/>
      <c r="K21" s="73">
        <f>SUM(K14:K20)</f>
        <v>0</v>
      </c>
      <c r="L21" s="56"/>
      <c r="M21" s="73">
        <f>SUM(M14:M20)</f>
        <v>0</v>
      </c>
    </row>
    <row r="22" spans="1:18">
      <c r="B22" s="58"/>
      <c r="E22" s="63"/>
      <c r="F22" s="63"/>
      <c r="G22" s="63"/>
      <c r="H22" s="63"/>
      <c r="I22" s="63"/>
      <c r="J22" s="63"/>
      <c r="K22" s="56"/>
      <c r="L22" s="56"/>
      <c r="M22" s="56"/>
    </row>
    <row r="23" spans="1:18">
      <c r="K23" s="56"/>
    </row>
    <row r="24" spans="1:18">
      <c r="C24" s="54" t="str">
        <f>+[2]ESF!C65</f>
        <v>Las notas en las páginas 7 a 20 son parte integral de estos Estados Financieros.</v>
      </c>
      <c r="E24" s="54"/>
      <c r="F24" s="54"/>
      <c r="G24" s="54"/>
      <c r="H24" s="54"/>
      <c r="I24" s="54"/>
      <c r="J24" s="54"/>
    </row>
    <row r="25" spans="1:18">
      <c r="C25" s="58"/>
      <c r="D25" s="58"/>
      <c r="H25" s="85"/>
      <c r="K25" s="56"/>
      <c r="L25" s="58"/>
    </row>
    <row r="26" spans="1:18">
      <c r="K26" s="56"/>
    </row>
    <row r="27" spans="1:18">
      <c r="K27" s="56"/>
    </row>
    <row r="28" spans="1:18">
      <c r="K28" s="56"/>
    </row>
    <row r="29" spans="1:18" ht="15.75"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M2"/>
    <mergeCell ref="B3:M3"/>
    <mergeCell ref="B4:M4"/>
    <mergeCell ref="A5:N5"/>
    <mergeCell ref="B6:M6"/>
  </mergeCells>
  <pageMargins left="0.7" right="0.7" top="0.75" bottom="0.75" header="0.3" footer="0.3"/>
  <pageSetup paperSize="0" orientation="portrait" horizontalDpi="0" verticalDpi="0" copies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P95"/>
  <sheetViews>
    <sheetView topLeftCell="A34" workbookViewId="0">
      <selection activeCell="D24" sqref="D24"/>
    </sheetView>
  </sheetViews>
  <sheetFormatPr baseColWidth="10" defaultColWidth="11.42578125" defaultRowHeight="15"/>
  <cols>
    <col min="1" max="1" width="2.42578125" style="53" customWidth="1"/>
    <col min="2" max="2" width="3.85546875" style="54" customWidth="1"/>
    <col min="3" max="3" width="4.28515625" style="54" customWidth="1"/>
    <col min="4" max="4" width="55.140625" style="54" customWidth="1"/>
    <col min="5" max="5" width="1.7109375" style="54" customWidth="1"/>
    <col min="6" max="6" width="17.140625" style="54" customWidth="1"/>
    <col min="7" max="7" width="1.7109375" style="54" customWidth="1"/>
    <col min="8" max="8" width="14.140625" style="54" customWidth="1"/>
    <col min="9" max="9" width="2.7109375" style="54" customWidth="1"/>
    <col min="10" max="10" width="31" style="54" customWidth="1"/>
    <col min="11" max="11" width="12.5703125" style="54" customWidth="1"/>
    <col min="12" max="12" width="11.5703125" style="54" customWidth="1"/>
    <col min="13" max="13" width="11.42578125" style="54"/>
    <col min="14" max="16384" width="11.42578125" style="53"/>
  </cols>
  <sheetData>
    <row r="2" spans="2:16" ht="15.75">
      <c r="C2" s="382" t="s">
        <v>426</v>
      </c>
      <c r="D2" s="382"/>
      <c r="E2" s="382" t="s">
        <v>426</v>
      </c>
      <c r="F2" s="382"/>
      <c r="G2" s="382" t="s">
        <v>426</v>
      </c>
      <c r="H2" s="382"/>
    </row>
    <row r="3" spans="2:16" ht="15.75">
      <c r="C3" s="382" t="s">
        <v>227</v>
      </c>
      <c r="D3" s="382"/>
      <c r="E3" s="382"/>
      <c r="F3" s="382"/>
      <c r="G3" s="382"/>
      <c r="H3" s="382"/>
    </row>
    <row r="4" spans="2:16" ht="15.75">
      <c r="B4" s="385" t="s">
        <v>402</v>
      </c>
      <c r="C4" s="385"/>
      <c r="D4" s="385"/>
      <c r="E4" s="385"/>
      <c r="F4" s="385"/>
      <c r="G4" s="385"/>
      <c r="H4" s="385"/>
      <c r="I4" s="385"/>
      <c r="J4" s="75"/>
      <c r="K4" s="75"/>
      <c r="L4" s="75"/>
      <c r="M4" s="75"/>
      <c r="N4" s="75"/>
      <c r="O4" s="75"/>
      <c r="P4" s="75"/>
    </row>
    <row r="5" spans="2:16" ht="15.75">
      <c r="C5" s="382" t="s">
        <v>1</v>
      </c>
      <c r="D5" s="382"/>
      <c r="E5" s="382"/>
      <c r="F5" s="382"/>
      <c r="G5" s="382"/>
      <c r="H5" s="382"/>
    </row>
    <row r="6" spans="2:16">
      <c r="D6" s="55"/>
      <c r="E6" s="55"/>
      <c r="F6" s="56"/>
    </row>
    <row r="7" spans="2:16">
      <c r="F7" s="57">
        <v>2022</v>
      </c>
      <c r="G7" s="1"/>
      <c r="H7" s="57"/>
    </row>
    <row r="8" spans="2:16">
      <c r="C8" s="58" t="s">
        <v>228</v>
      </c>
      <c r="D8" s="59"/>
      <c r="E8" s="59"/>
      <c r="F8" s="60"/>
      <c r="G8" s="61"/>
      <c r="H8" s="61"/>
      <c r="K8" s="56"/>
    </row>
    <row r="9" spans="2:16" customFormat="1">
      <c r="B9" s="46"/>
      <c r="C9" s="46"/>
      <c r="D9" s="62" t="s">
        <v>229</v>
      </c>
      <c r="E9" s="54"/>
      <c r="F9" s="63">
        <v>0</v>
      </c>
      <c r="G9" s="64"/>
      <c r="H9" s="63">
        <v>0</v>
      </c>
      <c r="I9" s="46"/>
      <c r="J9" s="46"/>
      <c r="K9" s="63"/>
      <c r="L9" s="46"/>
      <c r="M9" s="46"/>
    </row>
    <row r="10" spans="2:16" customFormat="1">
      <c r="B10" s="46"/>
      <c r="C10" s="46"/>
      <c r="D10" s="212" t="s">
        <v>230</v>
      </c>
      <c r="E10" s="54"/>
      <c r="F10" s="63">
        <v>0</v>
      </c>
      <c r="G10" s="64"/>
      <c r="H10" s="63">
        <v>0</v>
      </c>
      <c r="I10" s="46"/>
      <c r="J10" s="46"/>
      <c r="K10" s="63"/>
      <c r="L10" s="46"/>
      <c r="M10" s="46"/>
    </row>
    <row r="11" spans="2:16" customFormat="1">
      <c r="B11" s="46"/>
      <c r="C11" s="46"/>
      <c r="D11" s="212" t="s">
        <v>231</v>
      </c>
      <c r="E11" s="54"/>
      <c r="F11" s="63">
        <v>0</v>
      </c>
      <c r="G11" s="64"/>
      <c r="H11" s="63">
        <v>0</v>
      </c>
      <c r="I11" s="46"/>
      <c r="J11" s="46"/>
      <c r="K11" s="63"/>
      <c r="L11" s="46"/>
      <c r="M11" s="46"/>
    </row>
    <row r="12" spans="2:16">
      <c r="D12" s="212" t="s">
        <v>232</v>
      </c>
      <c r="F12" s="56"/>
      <c r="G12" s="65"/>
      <c r="H12" s="56"/>
      <c r="K12" s="56"/>
    </row>
    <row r="13" spans="2:16" customFormat="1">
      <c r="B13" s="46"/>
      <c r="C13" s="46"/>
      <c r="D13" s="62" t="s">
        <v>233</v>
      </c>
      <c r="E13" s="54"/>
      <c r="F13" s="63">
        <v>0</v>
      </c>
      <c r="G13" s="64"/>
      <c r="H13" s="63">
        <v>0</v>
      </c>
      <c r="I13" s="46"/>
      <c r="J13" s="46"/>
      <c r="K13" s="63"/>
      <c r="L13" s="46"/>
      <c r="M13" s="46"/>
    </row>
    <row r="14" spans="2:16" customFormat="1">
      <c r="B14" s="46"/>
      <c r="C14" s="46"/>
      <c r="D14" s="62" t="s">
        <v>234</v>
      </c>
      <c r="E14" s="54"/>
      <c r="F14" s="63">
        <v>0</v>
      </c>
      <c r="G14" s="64"/>
      <c r="H14" s="63">
        <v>0</v>
      </c>
      <c r="I14" s="46"/>
      <c r="J14" s="46"/>
      <c r="K14" s="63"/>
      <c r="L14" s="46"/>
      <c r="M14" s="46"/>
    </row>
    <row r="15" spans="2:16" customFormat="1">
      <c r="B15" s="46"/>
      <c r="C15" s="46"/>
      <c r="D15" s="62" t="s">
        <v>235</v>
      </c>
      <c r="E15" s="54"/>
      <c r="F15" s="63">
        <v>0</v>
      </c>
      <c r="G15" s="64"/>
      <c r="H15" s="63">
        <v>0</v>
      </c>
      <c r="I15" s="46"/>
      <c r="J15" s="46"/>
      <c r="K15" s="63"/>
      <c r="L15" s="46"/>
      <c r="M15" s="46"/>
    </row>
    <row r="16" spans="2:16" customFormat="1">
      <c r="B16" s="46"/>
      <c r="C16" s="46"/>
      <c r="D16" s="62" t="s">
        <v>236</v>
      </c>
      <c r="E16" s="54"/>
      <c r="F16" s="63">
        <v>0</v>
      </c>
      <c r="G16" s="64"/>
      <c r="H16" s="63">
        <v>0</v>
      </c>
      <c r="I16" s="46"/>
      <c r="J16" s="46"/>
      <c r="K16" s="63"/>
      <c r="L16" s="46"/>
      <c r="M16" s="46"/>
    </row>
    <row r="17" spans="2:13" customFormat="1">
      <c r="B17" s="46"/>
      <c r="C17" s="66"/>
      <c r="D17" s="67"/>
      <c r="E17" s="46"/>
      <c r="F17" s="63"/>
      <c r="G17" s="63"/>
      <c r="H17" s="63"/>
      <c r="I17" s="46"/>
      <c r="J17" s="46"/>
      <c r="K17" s="63"/>
      <c r="L17" s="46"/>
      <c r="M17" s="46"/>
    </row>
    <row r="18" spans="2:13" customFormat="1" ht="30">
      <c r="B18" s="46"/>
      <c r="C18" s="46"/>
      <c r="D18" s="62" t="s">
        <v>237</v>
      </c>
      <c r="E18" s="54"/>
      <c r="F18" s="63">
        <v>0</v>
      </c>
      <c r="G18" s="64"/>
      <c r="H18" s="63">
        <v>0</v>
      </c>
      <c r="I18" s="46"/>
      <c r="J18" s="46"/>
      <c r="K18" s="63"/>
      <c r="L18" s="46"/>
      <c r="M18" s="46"/>
    </row>
    <row r="19" spans="2:13">
      <c r="D19" s="62" t="s">
        <v>238</v>
      </c>
      <c r="F19" s="56"/>
      <c r="G19" s="65"/>
      <c r="H19" s="56"/>
      <c r="K19" s="56"/>
    </row>
    <row r="20" spans="2:13" customFormat="1">
      <c r="B20" s="46"/>
      <c r="C20" s="46"/>
      <c r="D20" s="62" t="s">
        <v>239</v>
      </c>
      <c r="E20" s="54"/>
      <c r="F20" s="63"/>
      <c r="G20" s="64"/>
      <c r="H20" s="63"/>
      <c r="I20" s="46"/>
      <c r="J20" s="46"/>
      <c r="K20" s="63"/>
      <c r="L20" s="46"/>
      <c r="M20" s="46"/>
    </row>
    <row r="21" spans="2:13" customFormat="1">
      <c r="B21" s="46"/>
      <c r="C21" s="46"/>
      <c r="D21" s="62" t="s">
        <v>240</v>
      </c>
      <c r="E21" s="54"/>
      <c r="F21" s="63">
        <v>0</v>
      </c>
      <c r="G21" s="64"/>
      <c r="H21" s="63">
        <v>0</v>
      </c>
      <c r="I21" s="46"/>
      <c r="J21" s="46"/>
      <c r="K21" s="63"/>
      <c r="L21" s="46"/>
      <c r="M21" s="46"/>
    </row>
    <row r="22" spans="2:13">
      <c r="D22" s="62" t="s">
        <v>241</v>
      </c>
      <c r="F22" s="56"/>
      <c r="G22" s="65"/>
      <c r="H22" s="56"/>
      <c r="K22" s="56"/>
    </row>
    <row r="23" spans="2:13" customFormat="1">
      <c r="B23" s="46"/>
      <c r="C23" s="46"/>
      <c r="D23" s="62" t="s">
        <v>242</v>
      </c>
      <c r="E23" s="54"/>
      <c r="F23" s="63">
        <v>0</v>
      </c>
      <c r="G23" s="64"/>
      <c r="H23" s="63"/>
      <c r="I23" s="46"/>
      <c r="J23" s="46"/>
      <c r="K23" s="63"/>
      <c r="L23" s="46"/>
      <c r="M23" s="46"/>
    </row>
    <row r="24" spans="2:13" customFormat="1">
      <c r="B24" s="46"/>
      <c r="C24" s="46"/>
      <c r="D24" s="62" t="s">
        <v>243</v>
      </c>
      <c r="E24" s="54"/>
      <c r="F24" s="63">
        <v>0</v>
      </c>
      <c r="G24" s="64"/>
      <c r="H24" s="63">
        <v>0</v>
      </c>
      <c r="I24" s="46"/>
      <c r="J24" s="46"/>
      <c r="K24" s="63"/>
      <c r="L24" s="46"/>
      <c r="M24" s="46"/>
    </row>
    <row r="25" spans="2:13">
      <c r="D25" s="62" t="s">
        <v>244</v>
      </c>
      <c r="F25" s="68"/>
      <c r="G25" s="65"/>
      <c r="H25" s="68">
        <v>0</v>
      </c>
      <c r="I25" s="76"/>
      <c r="J25" s="76"/>
      <c r="K25" s="56"/>
    </row>
    <row r="26" spans="2:13">
      <c r="C26" s="58" t="s">
        <v>245</v>
      </c>
      <c r="F26" s="69">
        <f>SUM(F9:F25)</f>
        <v>0</v>
      </c>
      <c r="G26" s="65"/>
      <c r="H26" s="69">
        <f>SUM(H9:H25)</f>
        <v>0</v>
      </c>
      <c r="K26" s="56"/>
      <c r="L26" s="56"/>
    </row>
    <row r="27" spans="2:13">
      <c r="D27" s="54" t="s">
        <v>101</v>
      </c>
      <c r="F27" s="56"/>
      <c r="G27" s="56"/>
      <c r="H27" s="56"/>
    </row>
    <row r="28" spans="2:13">
      <c r="C28" s="58" t="s">
        <v>246</v>
      </c>
      <c r="D28" s="59"/>
      <c r="E28" s="59"/>
      <c r="F28" s="69"/>
      <c r="G28" s="56"/>
      <c r="H28" s="56"/>
      <c r="K28" s="56"/>
    </row>
    <row r="29" spans="2:13" customFormat="1">
      <c r="B29" s="46"/>
      <c r="C29" s="46"/>
      <c r="D29" s="62" t="s">
        <v>247</v>
      </c>
      <c r="E29" s="54"/>
      <c r="F29" s="63">
        <v>0</v>
      </c>
      <c r="G29" s="64"/>
      <c r="H29" s="63">
        <v>0</v>
      </c>
      <c r="I29" s="46"/>
      <c r="J29" s="46"/>
      <c r="K29" s="63"/>
      <c r="L29" s="46"/>
      <c r="M29" s="46"/>
    </row>
    <row r="30" spans="2:13" customFormat="1">
      <c r="B30" s="46"/>
      <c r="C30" s="46"/>
      <c r="D30" s="62" t="s">
        <v>248</v>
      </c>
      <c r="E30" s="54"/>
      <c r="F30" s="63">
        <v>0</v>
      </c>
      <c r="G30" s="64"/>
      <c r="H30" s="63">
        <v>0</v>
      </c>
      <c r="I30" s="46"/>
      <c r="J30" s="46"/>
      <c r="K30" s="63"/>
      <c r="L30" s="46"/>
      <c r="M30" s="46"/>
    </row>
    <row r="31" spans="2:13" customFormat="1" ht="30">
      <c r="B31" s="46"/>
      <c r="C31" s="46"/>
      <c r="D31" s="62" t="s">
        <v>249</v>
      </c>
      <c r="E31" s="54"/>
      <c r="F31" s="63">
        <v>0</v>
      </c>
      <c r="G31" s="64"/>
      <c r="H31" s="63">
        <v>0</v>
      </c>
      <c r="I31" s="46"/>
      <c r="J31" s="46"/>
      <c r="K31" s="63"/>
      <c r="L31" s="46"/>
      <c r="M31" s="46"/>
    </row>
    <row r="32" spans="2:13" customFormat="1" ht="30">
      <c r="B32" s="46"/>
      <c r="C32" s="46"/>
      <c r="D32" s="62" t="s">
        <v>250</v>
      </c>
      <c r="E32" s="54"/>
      <c r="F32" s="63">
        <v>0</v>
      </c>
      <c r="G32" s="64"/>
      <c r="H32" s="63">
        <v>0</v>
      </c>
      <c r="I32" s="46"/>
      <c r="J32" s="46"/>
      <c r="K32" s="63"/>
      <c r="L32" s="46"/>
      <c r="M32" s="46"/>
    </row>
    <row r="33" spans="2:13" customFormat="1" ht="30">
      <c r="B33" s="46"/>
      <c r="C33" s="46"/>
      <c r="D33" s="62" t="s">
        <v>251</v>
      </c>
      <c r="E33" s="54"/>
      <c r="F33" s="63">
        <v>0</v>
      </c>
      <c r="G33" s="64"/>
      <c r="H33" s="63">
        <v>0</v>
      </c>
      <c r="I33" s="46"/>
      <c r="J33" s="46"/>
      <c r="K33" s="63"/>
      <c r="L33" s="46"/>
      <c r="M33" s="46"/>
    </row>
    <row r="34" spans="2:13" customFormat="1">
      <c r="B34" s="46"/>
      <c r="C34" s="46"/>
      <c r="D34" s="62" t="s">
        <v>236</v>
      </c>
      <c r="E34" s="54"/>
      <c r="F34" s="63">
        <v>0</v>
      </c>
      <c r="G34" s="64"/>
      <c r="H34" s="63">
        <v>0</v>
      </c>
      <c r="I34" s="46"/>
      <c r="J34" s="46"/>
      <c r="K34" s="63"/>
      <c r="L34" s="46"/>
      <c r="M34" s="46"/>
    </row>
    <row r="35" spans="2:13" customFormat="1">
      <c r="B35" s="46"/>
      <c r="C35" s="66"/>
      <c r="D35" s="67"/>
      <c r="E35" s="46"/>
      <c r="F35" s="63"/>
      <c r="G35" s="63"/>
      <c r="H35" s="63"/>
      <c r="I35" s="46"/>
      <c r="J35" s="46"/>
      <c r="K35" s="63"/>
      <c r="L35" s="46"/>
      <c r="M35" s="46"/>
    </row>
    <row r="36" spans="2:13">
      <c r="D36" s="62" t="s">
        <v>252</v>
      </c>
      <c r="F36" s="56"/>
      <c r="G36" s="65"/>
      <c r="H36" s="56"/>
      <c r="K36" s="56"/>
    </row>
    <row r="37" spans="2:13" ht="30">
      <c r="D37" s="62" t="s">
        <v>253</v>
      </c>
      <c r="F37" s="68"/>
      <c r="G37" s="65"/>
      <c r="H37" s="68"/>
      <c r="K37" s="56"/>
    </row>
    <row r="38" spans="2:13" customFormat="1" ht="30">
      <c r="B38" s="46"/>
      <c r="C38" s="46"/>
      <c r="D38" s="62" t="s">
        <v>254</v>
      </c>
      <c r="E38" s="54"/>
      <c r="F38" s="63">
        <v>0</v>
      </c>
      <c r="G38" s="64"/>
      <c r="H38" s="63">
        <v>0</v>
      </c>
      <c r="I38" s="46"/>
      <c r="J38" s="46"/>
      <c r="K38" s="63"/>
      <c r="L38" s="46"/>
      <c r="M38" s="46"/>
    </row>
    <row r="39" spans="2:13" customFormat="1" ht="30">
      <c r="B39" s="46"/>
      <c r="C39" s="46"/>
      <c r="D39" s="62" t="s">
        <v>255</v>
      </c>
      <c r="E39" s="54"/>
      <c r="F39" s="63">
        <v>0</v>
      </c>
      <c r="G39" s="64"/>
      <c r="H39" s="63">
        <v>0</v>
      </c>
      <c r="I39" s="46"/>
      <c r="J39" s="46"/>
      <c r="K39" s="63"/>
      <c r="L39" s="46"/>
      <c r="M39" s="46"/>
    </row>
    <row r="40" spans="2:13" customFormat="1" ht="30">
      <c r="B40" s="46"/>
      <c r="C40" s="46"/>
      <c r="D40" s="62" t="s">
        <v>256</v>
      </c>
      <c r="E40" s="54"/>
      <c r="F40" s="63">
        <v>0</v>
      </c>
      <c r="G40" s="64"/>
      <c r="H40" s="63">
        <v>0</v>
      </c>
      <c r="I40" s="46"/>
      <c r="J40" s="46"/>
      <c r="K40" s="63"/>
      <c r="L40" s="46"/>
      <c r="M40" s="46"/>
    </row>
    <row r="41" spans="2:13" customFormat="1">
      <c r="B41" s="46"/>
      <c r="C41" s="46"/>
      <c r="D41" s="62" t="s">
        <v>257</v>
      </c>
      <c r="E41" s="54"/>
      <c r="F41" s="63">
        <v>0</v>
      </c>
      <c r="G41" s="64"/>
      <c r="H41" s="63">
        <v>0</v>
      </c>
      <c r="I41" s="46"/>
      <c r="J41" s="46"/>
      <c r="K41" s="63"/>
      <c r="L41" s="46"/>
      <c r="M41" s="46"/>
    </row>
    <row r="42" spans="2:13" customFormat="1">
      <c r="B42" s="46"/>
      <c r="C42" s="46"/>
      <c r="D42" s="62" t="s">
        <v>244</v>
      </c>
      <c r="E42" s="54"/>
      <c r="F42" s="70">
        <v>0</v>
      </c>
      <c r="G42" s="64"/>
      <c r="H42" s="70">
        <v>0</v>
      </c>
      <c r="I42" s="77"/>
      <c r="J42" s="77"/>
      <c r="K42" s="63"/>
      <c r="L42" s="46"/>
      <c r="M42" s="46"/>
    </row>
    <row r="43" spans="2:13">
      <c r="C43" s="58" t="s">
        <v>258</v>
      </c>
      <c r="F43" s="69">
        <f>SUM(F29:F42)</f>
        <v>0</v>
      </c>
      <c r="G43" s="65"/>
      <c r="H43" s="69">
        <f>SUM(H29:H42)</f>
        <v>0</v>
      </c>
      <c r="K43" s="56"/>
      <c r="L43" s="56"/>
    </row>
    <row r="44" spans="2:13">
      <c r="C44" s="58"/>
      <c r="F44" s="56"/>
      <c r="G44" s="56"/>
      <c r="H44" s="56"/>
    </row>
    <row r="45" spans="2:13" customFormat="1">
      <c r="B45" s="46"/>
      <c r="C45" s="66" t="s">
        <v>259</v>
      </c>
      <c r="D45" s="71"/>
      <c r="E45" s="71"/>
      <c r="F45" s="69"/>
      <c r="G45" s="56"/>
      <c r="H45" s="56"/>
      <c r="I45" s="54"/>
      <c r="J45" s="54"/>
      <c r="K45" s="56"/>
      <c r="L45" s="46"/>
      <c r="M45" s="46"/>
    </row>
    <row r="46" spans="2:13" customFormat="1">
      <c r="B46" s="46"/>
      <c r="C46" s="46"/>
      <c r="D46" s="62" t="s">
        <v>260</v>
      </c>
      <c r="E46" s="54"/>
      <c r="F46" s="63">
        <v>0</v>
      </c>
      <c r="G46" s="64"/>
      <c r="H46" s="63">
        <v>0</v>
      </c>
      <c r="I46" s="46"/>
      <c r="J46" s="46"/>
      <c r="K46" s="63"/>
      <c r="L46" s="46"/>
      <c r="M46" s="46"/>
    </row>
    <row r="47" spans="2:13" customFormat="1">
      <c r="B47" s="46"/>
      <c r="C47" s="46"/>
      <c r="D47" s="62" t="s">
        <v>261</v>
      </c>
      <c r="E47" s="54"/>
      <c r="F47" s="63">
        <v>0</v>
      </c>
      <c r="G47" s="64"/>
      <c r="H47" s="63">
        <v>0</v>
      </c>
      <c r="I47" s="46"/>
      <c r="J47" s="46"/>
      <c r="K47" s="63"/>
      <c r="L47" s="46"/>
      <c r="M47" s="46"/>
    </row>
    <row r="48" spans="2:13" customFormat="1">
      <c r="B48" s="46"/>
      <c r="C48" s="46"/>
      <c r="D48" s="62" t="s">
        <v>262</v>
      </c>
      <c r="E48" s="54"/>
      <c r="F48" s="63">
        <v>0</v>
      </c>
      <c r="G48" s="64"/>
      <c r="H48" s="63">
        <v>0</v>
      </c>
      <c r="I48" s="46"/>
      <c r="J48" s="46"/>
      <c r="K48" s="63"/>
      <c r="L48" s="46"/>
      <c r="M48" s="46"/>
    </row>
    <row r="49" spans="2:13" customFormat="1" ht="30">
      <c r="B49" s="46"/>
      <c r="C49" s="46"/>
      <c r="D49" s="62" t="s">
        <v>263</v>
      </c>
      <c r="E49" s="54"/>
      <c r="F49" s="63">
        <v>0</v>
      </c>
      <c r="G49" s="64"/>
      <c r="H49" s="63">
        <v>0</v>
      </c>
      <c r="I49" s="46"/>
      <c r="J49" s="46"/>
      <c r="K49" s="63"/>
      <c r="L49" s="46"/>
      <c r="M49" s="46"/>
    </row>
    <row r="50" spans="2:13" customFormat="1">
      <c r="B50" s="46"/>
      <c r="C50" s="46"/>
      <c r="D50" s="62" t="s">
        <v>236</v>
      </c>
      <c r="E50" s="54"/>
      <c r="F50" s="63">
        <v>0</v>
      </c>
      <c r="G50" s="64"/>
      <c r="H50" s="63">
        <v>0</v>
      </c>
      <c r="I50" s="46"/>
      <c r="J50" s="46"/>
      <c r="K50" s="63"/>
      <c r="L50" s="46"/>
      <c r="M50" s="46"/>
    </row>
    <row r="51" spans="2:13" customFormat="1">
      <c r="B51" s="46"/>
      <c r="C51" s="66"/>
      <c r="D51" s="67"/>
      <c r="E51" s="46"/>
      <c r="F51" s="63"/>
      <c r="G51" s="63"/>
      <c r="H51" s="63"/>
      <c r="I51" s="46"/>
      <c r="J51" s="46"/>
      <c r="K51" s="63"/>
      <c r="L51" s="46"/>
      <c r="M51" s="46"/>
    </row>
    <row r="52" spans="2:13" customFormat="1" ht="30">
      <c r="B52" s="46"/>
      <c r="C52" s="46"/>
      <c r="D52" s="62" t="s">
        <v>264</v>
      </c>
      <c r="E52" s="54"/>
      <c r="F52" s="63">
        <v>0</v>
      </c>
      <c r="G52" s="64"/>
      <c r="H52" s="63">
        <v>0</v>
      </c>
      <c r="I52" s="46"/>
      <c r="J52" s="46"/>
      <c r="K52" s="63"/>
      <c r="L52" s="46"/>
      <c r="M52" s="46"/>
    </row>
    <row r="53" spans="2:13" customFormat="1" ht="30">
      <c r="B53" s="46"/>
      <c r="C53" s="46"/>
      <c r="D53" s="62" t="s">
        <v>265</v>
      </c>
      <c r="E53" s="54"/>
      <c r="F53" s="63">
        <v>0</v>
      </c>
      <c r="G53" s="64"/>
      <c r="H53" s="63">
        <v>0</v>
      </c>
      <c r="I53" s="46"/>
      <c r="J53" s="46"/>
      <c r="K53" s="63"/>
      <c r="L53" s="46"/>
      <c r="M53" s="46"/>
    </row>
    <row r="54" spans="2:13" customFormat="1">
      <c r="B54" s="46"/>
      <c r="C54" s="46"/>
      <c r="D54" s="62" t="s">
        <v>266</v>
      </c>
      <c r="E54" s="54"/>
      <c r="F54" s="63">
        <v>0</v>
      </c>
      <c r="G54" s="64"/>
      <c r="H54" s="63">
        <v>0</v>
      </c>
      <c r="I54" s="46"/>
      <c r="J54" s="46"/>
      <c r="K54" s="63"/>
      <c r="L54" s="46"/>
      <c r="M54" s="46"/>
    </row>
    <row r="55" spans="2:13" customFormat="1">
      <c r="B55" s="46"/>
      <c r="C55" s="46"/>
      <c r="D55" s="62" t="s">
        <v>267</v>
      </c>
      <c r="E55" s="54"/>
      <c r="F55" s="63">
        <v>0</v>
      </c>
      <c r="G55" s="64"/>
      <c r="H55" s="63">
        <v>0</v>
      </c>
      <c r="I55" s="46"/>
      <c r="J55" s="46"/>
      <c r="K55" s="63"/>
      <c r="L55" s="46"/>
      <c r="M55" s="46"/>
    </row>
    <row r="56" spans="2:13" customFormat="1" ht="30">
      <c r="B56" s="46"/>
      <c r="C56" s="46"/>
      <c r="D56" s="62" t="s">
        <v>268</v>
      </c>
      <c r="E56" s="54"/>
      <c r="F56" s="63">
        <v>0</v>
      </c>
      <c r="G56" s="64"/>
      <c r="H56" s="63">
        <v>0</v>
      </c>
      <c r="I56" s="46"/>
      <c r="J56" s="46"/>
      <c r="K56" s="63"/>
      <c r="L56" s="46"/>
      <c r="M56" s="46"/>
    </row>
    <row r="57" spans="2:13" customFormat="1">
      <c r="B57" s="46"/>
      <c r="C57" s="46"/>
      <c r="D57" s="62" t="s">
        <v>244</v>
      </c>
      <c r="E57" s="54"/>
      <c r="F57" s="70">
        <v>0</v>
      </c>
      <c r="G57" s="64"/>
      <c r="H57" s="70">
        <v>0</v>
      </c>
      <c r="I57" s="77"/>
      <c r="J57" s="77"/>
      <c r="K57" s="63"/>
      <c r="L57" s="46"/>
      <c r="M57" s="46"/>
    </row>
    <row r="58" spans="2:13" customFormat="1">
      <c r="B58" s="46"/>
      <c r="C58" s="66" t="s">
        <v>269</v>
      </c>
      <c r="D58" s="46"/>
      <c r="E58" s="46"/>
      <c r="F58" s="69">
        <f>SUM(F46:F57)</f>
        <v>0</v>
      </c>
      <c r="G58" s="64"/>
      <c r="H58" s="69">
        <f>SUM(H46:H57)</f>
        <v>0</v>
      </c>
      <c r="I58" s="46"/>
      <c r="J58" s="46"/>
      <c r="K58" s="63"/>
      <c r="L58" s="63"/>
      <c r="M58" s="46"/>
    </row>
    <row r="59" spans="2:13" customFormat="1">
      <c r="B59" s="46"/>
      <c r="C59" s="66"/>
      <c r="D59" s="46"/>
      <c r="E59" s="46"/>
      <c r="F59" s="63"/>
      <c r="G59" s="63"/>
      <c r="H59" s="63"/>
      <c r="I59" s="46"/>
      <c r="J59" s="46"/>
      <c r="K59" s="63"/>
      <c r="L59" s="46"/>
      <c r="M59" s="46"/>
    </row>
    <row r="60" spans="2:13">
      <c r="C60" s="72" t="s">
        <v>270</v>
      </c>
      <c r="F60" s="56">
        <f>+F26+F43</f>
        <v>0</v>
      </c>
      <c r="G60" s="65"/>
      <c r="H60" s="56">
        <f>SUM(H26,H43,H58)</f>
        <v>0</v>
      </c>
      <c r="K60" s="56"/>
      <c r="L60" s="56"/>
    </row>
    <row r="61" spans="2:13">
      <c r="C61" s="54" t="s">
        <v>271</v>
      </c>
      <c r="F61" s="68"/>
      <c r="G61" s="65"/>
      <c r="H61" s="68"/>
      <c r="K61" s="56"/>
    </row>
    <row r="62" spans="2:13">
      <c r="C62" s="58" t="s">
        <v>272</v>
      </c>
      <c r="F62" s="73">
        <f>SUM(F60:F61)</f>
        <v>0</v>
      </c>
      <c r="G62" s="74"/>
      <c r="H62" s="73">
        <f>SUM(H60:H61)</f>
        <v>0</v>
      </c>
      <c r="K62" s="56"/>
    </row>
    <row r="63" spans="2:13">
      <c r="C63" s="58"/>
      <c r="F63" s="61"/>
      <c r="G63" s="61"/>
      <c r="H63" s="61"/>
    </row>
    <row r="65" spans="3:15">
      <c r="C65" s="54" t="str">
        <f>+[2]ESF!C65</f>
        <v>Las notas en las páginas 7 a 20 son parte integral de estos Estados Financieros.</v>
      </c>
      <c r="H65" s="56"/>
      <c r="N65" s="54"/>
      <c r="O65" s="54"/>
    </row>
    <row r="66" spans="3:15">
      <c r="D66" s="58"/>
      <c r="E66" s="58"/>
      <c r="H66" s="56"/>
    </row>
    <row r="67" spans="3:15">
      <c r="H67" s="56"/>
    </row>
    <row r="68" spans="3:15">
      <c r="D68" s="54" t="s">
        <v>273</v>
      </c>
      <c r="F68" s="56"/>
      <c r="H68" s="56"/>
    </row>
    <row r="69" spans="3:15">
      <c r="F69" s="56"/>
      <c r="H69" s="78"/>
    </row>
    <row r="70" spans="3:15">
      <c r="F70" s="56"/>
    </row>
    <row r="71" spans="3:15">
      <c r="F71" s="56"/>
    </row>
    <row r="85" spans="6:8">
      <c r="F85" s="79"/>
      <c r="G85" s="79"/>
      <c r="H85" s="79"/>
    </row>
    <row r="86" spans="6:8">
      <c r="F86" s="79"/>
      <c r="G86" s="79"/>
      <c r="H86" s="79"/>
    </row>
    <row r="87" spans="6:8">
      <c r="F87" s="79"/>
      <c r="G87" s="79"/>
      <c r="H87" s="79"/>
    </row>
    <row r="88" spans="6:8">
      <c r="F88" s="79"/>
      <c r="G88" s="79"/>
      <c r="H88" s="79"/>
    </row>
    <row r="89" spans="6:8">
      <c r="F89" s="79"/>
      <c r="G89" s="79"/>
      <c r="H89" s="79"/>
    </row>
    <row r="90" spans="6:8">
      <c r="F90" s="79"/>
      <c r="G90" s="79"/>
      <c r="H90" s="79"/>
    </row>
    <row r="91" spans="6:8">
      <c r="F91" s="79"/>
      <c r="G91" s="79"/>
      <c r="H91" s="79"/>
    </row>
    <row r="92" spans="6:8">
      <c r="F92" s="79"/>
      <c r="G92" s="79"/>
      <c r="H92" s="79"/>
    </row>
    <row r="93" spans="6:8">
      <c r="F93" s="79"/>
      <c r="G93" s="79"/>
      <c r="H93" s="79"/>
    </row>
    <row r="94" spans="6:8">
      <c r="F94" s="79"/>
      <c r="G94" s="79"/>
      <c r="H94" s="79"/>
    </row>
    <row r="95" spans="6:8">
      <c r="F95" s="79"/>
      <c r="G95" s="79"/>
      <c r="H95" s="79"/>
    </row>
  </sheetData>
  <mergeCells count="4">
    <mergeCell ref="C2:H2"/>
    <mergeCell ref="C3:H3"/>
    <mergeCell ref="B4:I4"/>
    <mergeCell ref="C5:H5"/>
  </mergeCells>
  <pageMargins left="0.7" right="0.7" top="0.75" bottom="0.75" header="0.3" footer="0.3"/>
  <pageSetup paperSize="0" orientation="portrait" horizontalDpi="0" verticalDpi="0" copies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54"/>
  <sheetViews>
    <sheetView topLeftCell="B1" zoomScale="86" zoomScaleNormal="86" workbookViewId="0">
      <pane ySplit="7" topLeftCell="A34" activePane="bottomLeft" state="frozen"/>
      <selection pane="bottomLeft" activeCell="B1" sqref="B1:D49"/>
    </sheetView>
  </sheetViews>
  <sheetFormatPr baseColWidth="10" defaultColWidth="11" defaultRowHeight="15"/>
  <cols>
    <col min="1" max="1" width="22.28515625" hidden="1" customWidth="1"/>
    <col min="2" max="2" width="0.5703125" customWidth="1"/>
    <col min="3" max="3" width="69.140625" customWidth="1"/>
    <col min="4" max="4" width="20" customWidth="1"/>
    <col min="6" max="6" width="16.140625" customWidth="1"/>
    <col min="8" max="8" width="14.5703125" customWidth="1"/>
  </cols>
  <sheetData>
    <row r="1" spans="1:13" ht="15.75">
      <c r="B1" s="385" t="s">
        <v>101</v>
      </c>
      <c r="C1" s="385"/>
      <c r="D1" s="385"/>
      <c r="E1" s="30"/>
      <c r="F1" s="30"/>
      <c r="G1" s="30"/>
      <c r="H1" s="30"/>
    </row>
    <row r="2" spans="1:13" ht="18.75">
      <c r="B2" s="391" t="s">
        <v>274</v>
      </c>
      <c r="C2" s="391"/>
      <c r="D2" s="391"/>
      <c r="E2" s="31"/>
    </row>
    <row r="3" spans="1:13" ht="15.75">
      <c r="B3" s="385" t="s">
        <v>474</v>
      </c>
      <c r="C3" s="385"/>
      <c r="D3" s="385"/>
      <c r="E3" s="30"/>
      <c r="F3" s="30"/>
      <c r="G3" s="30"/>
      <c r="H3" s="168"/>
      <c r="I3" s="168"/>
      <c r="J3" s="168"/>
      <c r="K3" s="168"/>
      <c r="L3" s="168"/>
      <c r="M3" s="168"/>
    </row>
    <row r="4" spans="1:13" ht="18.75">
      <c r="B4" s="391" t="s">
        <v>1</v>
      </c>
      <c r="C4" s="391"/>
      <c r="D4" s="391"/>
      <c r="E4" s="31"/>
    </row>
    <row r="5" spans="1:13">
      <c r="D5" s="40"/>
    </row>
    <row r="6" spans="1:13" ht="15.75">
      <c r="A6" s="41"/>
      <c r="B6" s="41"/>
      <c r="D6" s="40"/>
    </row>
    <row r="7" spans="1:13" ht="15" customHeight="1">
      <c r="A7" s="173" t="s">
        <v>275</v>
      </c>
      <c r="B7" s="173"/>
      <c r="C7" s="175" t="s">
        <v>276</v>
      </c>
      <c r="D7" s="175" t="s">
        <v>277</v>
      </c>
    </row>
    <row r="8" spans="1:13" s="14" customFormat="1" ht="15.75">
      <c r="A8" s="42"/>
      <c r="B8" s="42"/>
      <c r="C8" s="12" t="s">
        <v>12</v>
      </c>
      <c r="D8" s="176"/>
    </row>
    <row r="9" spans="1:13" s="14" customFormat="1" ht="15.75">
      <c r="A9" s="43">
        <v>300105134</v>
      </c>
      <c r="B9" s="43"/>
      <c r="C9" s="12" t="s">
        <v>278</v>
      </c>
      <c r="D9" s="28"/>
    </row>
    <row r="10" spans="1:13" s="14" customFormat="1" ht="15.75">
      <c r="A10" s="44"/>
      <c r="B10" s="44"/>
      <c r="C10" s="12" t="s">
        <v>279</v>
      </c>
      <c r="D10" s="28"/>
      <c r="E10" s="45"/>
    </row>
    <row r="11" spans="1:13" s="14" customFormat="1" ht="15.75">
      <c r="A11" s="7" t="s">
        <v>280</v>
      </c>
      <c r="B11" s="7"/>
      <c r="C11" s="12" t="s">
        <v>281</v>
      </c>
      <c r="D11" s="213">
        <v>0</v>
      </c>
      <c r="E11" s="45"/>
    </row>
    <row r="12" spans="1:13" s="14" customFormat="1" ht="15.75">
      <c r="A12" s="7" t="s">
        <v>282</v>
      </c>
      <c r="B12" s="7"/>
      <c r="C12" s="12" t="s">
        <v>283</v>
      </c>
      <c r="D12" s="248">
        <f>'Balanza junio 2026'!H8</f>
        <v>1171811.1100000003</v>
      </c>
      <c r="E12" s="45"/>
    </row>
    <row r="13" spans="1:13" s="14" customFormat="1" ht="15.75">
      <c r="A13" s="7" t="s">
        <v>284</v>
      </c>
      <c r="B13" s="7"/>
      <c r="C13" s="12" t="s">
        <v>285</v>
      </c>
      <c r="D13" s="213"/>
      <c r="E13" s="45"/>
    </row>
    <row r="14" spans="1:13" s="14" customFormat="1" ht="15.75">
      <c r="A14" s="7" t="s">
        <v>286</v>
      </c>
      <c r="B14" s="7"/>
      <c r="C14" s="12" t="s">
        <v>287</v>
      </c>
      <c r="D14" s="28"/>
      <c r="E14" s="45"/>
    </row>
    <row r="15" spans="1:13" s="14" customFormat="1" ht="15.75">
      <c r="A15" s="7" t="s">
        <v>288</v>
      </c>
      <c r="B15" s="7"/>
      <c r="C15" s="12" t="s">
        <v>289</v>
      </c>
      <c r="D15" s="28"/>
      <c r="E15" s="45"/>
    </row>
    <row r="16" spans="1:13" ht="15.75">
      <c r="A16" s="7" t="s">
        <v>290</v>
      </c>
      <c r="B16" s="7"/>
      <c r="C16" s="12" t="s">
        <v>291</v>
      </c>
      <c r="D16" s="28"/>
      <c r="E16" s="46"/>
    </row>
    <row r="17" spans="1:10" ht="15.75">
      <c r="A17" s="7"/>
      <c r="B17" s="7"/>
      <c r="C17" s="12" t="s">
        <v>292</v>
      </c>
      <c r="D17" s="28"/>
      <c r="E17" s="46"/>
      <c r="J17" s="14"/>
    </row>
    <row r="18" spans="1:10" ht="15.75">
      <c r="A18" s="7"/>
      <c r="B18" s="7"/>
      <c r="C18" s="7" t="s">
        <v>293</v>
      </c>
      <c r="D18" s="341">
        <v>7896987.5099999998</v>
      </c>
      <c r="E18" s="46"/>
      <c r="F18" s="381">
        <v>7753304.2699999996</v>
      </c>
      <c r="G18" s="312"/>
      <c r="H18" s="323">
        <f>D18-F18</f>
        <v>143683.24000000022</v>
      </c>
      <c r="I18" s="312"/>
      <c r="J18" s="14"/>
    </row>
    <row r="19" spans="1:10" ht="15.75">
      <c r="A19" s="7"/>
      <c r="B19" s="7"/>
      <c r="C19" s="7" t="s">
        <v>294</v>
      </c>
      <c r="D19" s="28"/>
      <c r="E19" s="46"/>
      <c r="F19" s="323"/>
      <c r="G19" s="312"/>
      <c r="H19" s="312">
        <v>107500</v>
      </c>
      <c r="I19" s="312"/>
      <c r="J19" s="14"/>
    </row>
    <row r="20" spans="1:10" ht="15.75">
      <c r="A20" s="47"/>
      <c r="B20" s="47"/>
      <c r="C20" s="7" t="s">
        <v>295</v>
      </c>
      <c r="D20" s="28"/>
      <c r="E20" s="46"/>
      <c r="F20" s="312"/>
      <c r="G20" s="312"/>
      <c r="H20" s="323">
        <f>H18-H19</f>
        <v>36183.240000000224</v>
      </c>
      <c r="I20" s="312"/>
      <c r="J20" s="14"/>
    </row>
    <row r="21" spans="1:10" ht="15.75">
      <c r="A21" s="47"/>
      <c r="B21" s="47"/>
      <c r="C21" s="7" t="s">
        <v>296</v>
      </c>
      <c r="D21" s="28">
        <v>0</v>
      </c>
      <c r="E21" s="46"/>
      <c r="F21" s="312"/>
      <c r="G21" s="312"/>
      <c r="H21" s="312"/>
      <c r="I21" s="312"/>
    </row>
    <row r="22" spans="1:10" ht="15.75">
      <c r="A22" s="47"/>
      <c r="B22" s="47"/>
      <c r="C22" s="44" t="s">
        <v>297</v>
      </c>
      <c r="D22" s="222">
        <f>SUM(D8:D21)</f>
        <v>9068798.620000001</v>
      </c>
      <c r="E22" s="46"/>
    </row>
    <row r="23" spans="1:10" ht="15.75">
      <c r="A23" s="41"/>
      <c r="B23" s="41"/>
      <c r="C23" s="14"/>
    </row>
    <row r="24" spans="1:10" ht="15.75">
      <c r="A24" s="41"/>
      <c r="B24" s="41"/>
      <c r="D24" s="35"/>
    </row>
    <row r="25" spans="1:10" ht="15" customHeight="1">
      <c r="A25" s="48" t="s">
        <v>275</v>
      </c>
      <c r="B25" s="48"/>
      <c r="C25" s="49" t="s">
        <v>298</v>
      </c>
      <c r="D25" s="48" t="s">
        <v>277</v>
      </c>
    </row>
    <row r="26" spans="1:10" ht="15.75">
      <c r="A26" s="7">
        <v>9995028000</v>
      </c>
      <c r="B26" s="7"/>
      <c r="C26" s="7" t="s">
        <v>299</v>
      </c>
      <c r="D26" s="28"/>
    </row>
    <row r="27" spans="1:10" ht="15.75">
      <c r="A27" s="7">
        <v>9995028001</v>
      </c>
      <c r="B27" s="7"/>
      <c r="C27" s="7" t="s">
        <v>300</v>
      </c>
      <c r="D27" s="28"/>
    </row>
    <row r="28" spans="1:10" ht="15.75">
      <c r="A28" s="7">
        <v>2110003000</v>
      </c>
      <c r="B28" s="7"/>
      <c r="C28" s="50" t="s">
        <v>301</v>
      </c>
      <c r="D28" s="28"/>
    </row>
    <row r="29" spans="1:10" ht="15.75">
      <c r="A29" s="7">
        <v>9998014000</v>
      </c>
      <c r="B29" s="7"/>
      <c r="C29" s="50" t="s">
        <v>302</v>
      </c>
      <c r="D29" s="28"/>
    </row>
    <row r="30" spans="1:10" ht="15.75">
      <c r="A30" s="7"/>
      <c r="B30" s="7"/>
      <c r="C30" s="7" t="s">
        <v>303</v>
      </c>
      <c r="D30" s="51"/>
    </row>
    <row r="31" spans="1:10" ht="15.75">
      <c r="A31" s="7">
        <v>100198000</v>
      </c>
      <c r="B31" s="7"/>
      <c r="C31" s="7" t="s">
        <v>304</v>
      </c>
      <c r="D31" s="28"/>
    </row>
    <row r="32" spans="1:10" ht="15.75">
      <c r="A32" s="7">
        <v>100198001</v>
      </c>
      <c r="B32" s="7"/>
      <c r="C32" s="7" t="s">
        <v>305</v>
      </c>
      <c r="D32" s="51"/>
    </row>
    <row r="33" spans="1:4" ht="15.75">
      <c r="A33" s="7"/>
      <c r="B33" s="7"/>
      <c r="C33" s="44" t="s">
        <v>306</v>
      </c>
      <c r="D33" s="52"/>
    </row>
    <row r="34" spans="1:4" ht="15.75">
      <c r="A34" s="41"/>
      <c r="B34" s="41"/>
    </row>
    <row r="35" spans="1:4" ht="15.75">
      <c r="C35" s="44" t="s">
        <v>307</v>
      </c>
      <c r="D35" s="222">
        <f>+D22+D33</f>
        <v>9068798.620000001</v>
      </c>
    </row>
    <row r="37" spans="1:4">
      <c r="C37" s="289" t="s">
        <v>450</v>
      </c>
      <c r="D37" s="290"/>
    </row>
    <row r="38" spans="1:4">
      <c r="C38" s="289"/>
      <c r="D38" s="290"/>
    </row>
    <row r="39" spans="1:4">
      <c r="C39" s="289"/>
      <c r="D39" s="290"/>
    </row>
    <row r="40" spans="1:4" ht="15.75">
      <c r="C40" s="293" t="s">
        <v>468</v>
      </c>
      <c r="D40" s="290"/>
    </row>
    <row r="41" spans="1:4" ht="15.75">
      <c r="C41" s="293" t="s">
        <v>460</v>
      </c>
      <c r="D41" s="290"/>
    </row>
    <row r="42" spans="1:4">
      <c r="C42" s="290"/>
      <c r="D42" s="290"/>
    </row>
    <row r="43" spans="1:4">
      <c r="C43" s="290"/>
      <c r="D43" s="290"/>
    </row>
    <row r="44" spans="1:4">
      <c r="C44" s="291" t="s">
        <v>451</v>
      </c>
      <c r="D44" s="290"/>
    </row>
    <row r="45" spans="1:4">
      <c r="C45" s="292"/>
      <c r="D45" s="290"/>
    </row>
    <row r="46" spans="1:4">
      <c r="C46" s="292"/>
      <c r="D46" s="290"/>
    </row>
    <row r="47" spans="1:4">
      <c r="C47" s="292"/>
      <c r="D47" s="290"/>
    </row>
    <row r="48" spans="1:4" ht="15.75">
      <c r="C48" s="294" t="s">
        <v>455</v>
      </c>
      <c r="D48" s="290"/>
    </row>
    <row r="49" spans="3:8" ht="15.75">
      <c r="C49" s="294" t="s">
        <v>456</v>
      </c>
      <c r="D49" s="290"/>
    </row>
    <row r="51" spans="3:8">
      <c r="C51" s="290"/>
      <c r="D51" s="290"/>
    </row>
    <row r="54" spans="3:8">
      <c r="H54" t="s">
        <v>465</v>
      </c>
    </row>
  </sheetData>
  <mergeCells count="4">
    <mergeCell ref="B1:D1"/>
    <mergeCell ref="B2:D2"/>
    <mergeCell ref="B3:D3"/>
    <mergeCell ref="B4:D4"/>
  </mergeCells>
  <pageMargins left="0.51181102362204722" right="0.11811023622047245" top="0.74803149606299213" bottom="0.74803149606299213" header="0.31496062992125984" footer="0.31496062992125984"/>
  <pageSetup scale="90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4:D33"/>
  <sheetViews>
    <sheetView topLeftCell="A13" workbookViewId="0">
      <selection sqref="A1:C33"/>
    </sheetView>
  </sheetViews>
  <sheetFormatPr baseColWidth="10" defaultColWidth="11" defaultRowHeight="15"/>
  <cols>
    <col min="1" max="1" width="59" customWidth="1"/>
    <col min="2" max="2" width="18" customWidth="1"/>
  </cols>
  <sheetData>
    <row r="4" spans="1:3" ht="15.75">
      <c r="A4" s="385" t="s">
        <v>427</v>
      </c>
      <c r="B4" s="385"/>
      <c r="C4" s="385"/>
    </row>
    <row r="5" spans="1:3" ht="18.75">
      <c r="A5" s="391" t="s">
        <v>308</v>
      </c>
      <c r="B5" s="391"/>
    </row>
    <row r="6" spans="1:3">
      <c r="A6" s="392" t="str">
        <f>+Efectivo!B3</f>
        <v>Del ejercicio terminado de junio 2026</v>
      </c>
      <c r="B6" s="392"/>
    </row>
    <row r="7" spans="1:3" ht="18.75">
      <c r="A7" s="391" t="s">
        <v>1</v>
      </c>
      <c r="B7" s="391"/>
    </row>
    <row r="11" spans="1:3" ht="15" customHeight="1">
      <c r="A11" s="393" t="s">
        <v>309</v>
      </c>
      <c r="B11" s="396" t="s">
        <v>277</v>
      </c>
    </row>
    <row r="12" spans="1:3" ht="15" customHeight="1">
      <c r="A12" s="394"/>
      <c r="B12" s="397"/>
    </row>
    <row r="13" spans="1:3" ht="15.75" customHeight="1">
      <c r="A13" s="395"/>
      <c r="B13" s="398"/>
    </row>
    <row r="14" spans="1:3" ht="15.75">
      <c r="A14" s="36" t="s">
        <v>310</v>
      </c>
      <c r="B14" s="28"/>
    </row>
    <row r="15" spans="1:3" ht="15.75">
      <c r="A15" s="37" t="s">
        <v>311</v>
      </c>
      <c r="B15" s="28"/>
    </row>
    <row r="16" spans="1:3" ht="15.75">
      <c r="A16" s="37" t="s">
        <v>312</v>
      </c>
      <c r="B16" s="19"/>
    </row>
    <row r="17" spans="1:4" ht="15.75">
      <c r="A17" s="37" t="s">
        <v>425</v>
      </c>
      <c r="B17" s="367">
        <v>9958807.8100000005</v>
      </c>
    </row>
    <row r="18" spans="1:4" ht="15.75">
      <c r="A18" s="37" t="s">
        <v>313</v>
      </c>
      <c r="B18" s="19"/>
      <c r="D18" s="238"/>
    </row>
    <row r="19" spans="1:4" ht="15.75">
      <c r="A19" s="32" t="s">
        <v>314</v>
      </c>
      <c r="B19" s="25">
        <f>+B14+B15+B16+B17+B18</f>
        <v>9958807.8100000005</v>
      </c>
    </row>
    <row r="20" spans="1:4">
      <c r="A20" s="38"/>
      <c r="B20" s="39"/>
    </row>
    <row r="21" spans="1:4">
      <c r="A21" s="289" t="s">
        <v>450</v>
      </c>
      <c r="B21" s="290"/>
    </row>
    <row r="22" spans="1:4">
      <c r="A22" s="289"/>
      <c r="B22" s="290"/>
      <c r="C22" s="14"/>
    </row>
    <row r="23" spans="1:4">
      <c r="A23" s="289"/>
      <c r="B23" s="290"/>
    </row>
    <row r="24" spans="1:4" ht="15.75">
      <c r="A24" s="293" t="s">
        <v>468</v>
      </c>
      <c r="B24" s="290"/>
    </row>
    <row r="25" spans="1:4" ht="15.75">
      <c r="A25" s="293" t="s">
        <v>460</v>
      </c>
      <c r="B25" s="290"/>
      <c r="C25" s="224"/>
    </row>
    <row r="26" spans="1:4">
      <c r="A26" s="290"/>
      <c r="B26" s="290"/>
      <c r="C26" s="224"/>
    </row>
    <row r="27" spans="1:4">
      <c r="A27" s="290"/>
      <c r="B27" s="290"/>
    </row>
    <row r="28" spans="1:4">
      <c r="A28" s="291" t="s">
        <v>451</v>
      </c>
      <c r="B28" s="290"/>
    </row>
    <row r="29" spans="1:4">
      <c r="A29" s="292"/>
      <c r="B29" s="290"/>
    </row>
    <row r="30" spans="1:4">
      <c r="A30" s="292"/>
      <c r="B30" s="290"/>
    </row>
    <row r="31" spans="1:4">
      <c r="A31" s="292"/>
      <c r="B31" s="290"/>
    </row>
    <row r="32" spans="1:4" ht="15.75">
      <c r="A32" s="294" t="s">
        <v>455</v>
      </c>
      <c r="B32" s="290"/>
    </row>
    <row r="33" spans="1:2" ht="15.75">
      <c r="A33" s="294" t="s">
        <v>456</v>
      </c>
      <c r="B33" s="290"/>
    </row>
  </sheetData>
  <mergeCells count="6">
    <mergeCell ref="A4:C4"/>
    <mergeCell ref="A5:B5"/>
    <mergeCell ref="A6:B6"/>
    <mergeCell ref="A7:B7"/>
    <mergeCell ref="A11:A13"/>
    <mergeCell ref="B11:B13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18</vt:i4>
      </vt:variant>
      <vt:variant>
        <vt:lpstr>Rangos con nombre</vt:lpstr>
      </vt:variant>
      <vt:variant>
        <vt:i4>5</vt:i4>
      </vt:variant>
    </vt:vector>
  </HeadingPairs>
  <TitlesOfParts>
    <vt:vector size="23" baseType="lpstr">
      <vt:lpstr>Balanza junio 2026</vt:lpstr>
      <vt:lpstr>Balanza ENERO 2023</vt:lpstr>
      <vt:lpstr>ERF SRS</vt:lpstr>
      <vt:lpstr>ESF SNS</vt:lpstr>
      <vt:lpstr>Activos fijos </vt:lpstr>
      <vt:lpstr>ECAMP</vt:lpstr>
      <vt:lpstr>EST. Flujo Efc</vt:lpstr>
      <vt:lpstr>Efectivo</vt:lpstr>
      <vt:lpstr>Cuenta por Cobrar</vt:lpstr>
      <vt:lpstr>Inventario</vt:lpstr>
      <vt:lpstr>CXP Corto plazo</vt:lpstr>
      <vt:lpstr>Retenciones y Acum.</vt:lpstr>
      <vt:lpstr>Benef. Empl x p Corto Plazo</vt:lpstr>
      <vt:lpstr>CXP Largo Plazo</vt:lpstr>
      <vt:lpstr>Benef. Empl x pagar Larg. Plaz</vt:lpstr>
      <vt:lpstr>Patrimonio</vt:lpstr>
      <vt:lpstr>Ingresos</vt:lpstr>
      <vt:lpstr>Total Gasto</vt:lpstr>
      <vt:lpstr>'Activos fijos '!Área_de_impresión</vt:lpstr>
      <vt:lpstr>Efectivo!Área_de_impresión</vt:lpstr>
      <vt:lpstr>'ESF SNS'!Área_de_impresión</vt:lpstr>
      <vt:lpstr>'Balanza ENERO 2023'!Títulos_a_imprimir</vt:lpstr>
      <vt:lpstr>'Balanza junio 2026'!Títulos_a_imprimir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Ylkania Botello</dc:creator>
  <cp:lastModifiedBy>Carolina Guichal</cp:lastModifiedBy>
  <cp:lastPrinted>2026-07-07T14:48:54Z</cp:lastPrinted>
  <dcterms:created xsi:type="dcterms:W3CDTF">2018-05-02T13:48:00Z</dcterms:created>
  <dcterms:modified xsi:type="dcterms:W3CDTF">2026-08-05T15:57:14Z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5CC186B944964084AD835D96069AA2C2</vt:lpwstr>
  </property>
  <property fmtid="{D5CDD505-2E9C-101B-9397-08002B2CF9AE}" pid="3" name="KSOProductBuildVer">
    <vt:lpwstr>3082-11.2.0.11156</vt:lpwstr>
  </property>
</Properties>
</file>