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7123B5C8-52D3-4D90-93F8-E2E1C5E00648}" xr6:coauthVersionLast="47" xr6:coauthVersionMax="47" xr10:uidLastSave="{00000000-0000-0000-0000-000000000000}"/>
  <bookViews>
    <workbookView xWindow="-120" yWindow="-120" windowWidth="24240" windowHeight="13140" firstSheet="5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8" l="1"/>
  <c r="E18" i="8"/>
  <c r="G17" i="8"/>
  <c r="G16" i="8"/>
  <c r="G15" i="8"/>
  <c r="G14" i="8"/>
  <c r="G13" i="8"/>
  <c r="G12" i="8"/>
  <c r="G11" i="8"/>
  <c r="G10" i="8"/>
  <c r="G9" i="8"/>
  <c r="G8" i="8"/>
  <c r="G7" i="8"/>
  <c r="G6" i="8"/>
  <c r="G18" i="8" l="1"/>
  <c r="F51" i="7"/>
  <c r="E51" i="7"/>
  <c r="G47" i="7" l="1"/>
  <c r="G46" i="7"/>
  <c r="DL29" i="3" l="1"/>
  <c r="G37" i="7" l="1"/>
  <c r="G40" i="7"/>
  <c r="G39" i="7"/>
  <c r="G41" i="7"/>
  <c r="G42" i="7"/>
  <c r="G43" i="7"/>
  <c r="G38" i="7" l="1"/>
  <c r="G29" i="7" l="1"/>
  <c r="G30" i="7"/>
  <c r="G35" i="7" l="1"/>
  <c r="G36" i="7" l="1"/>
  <c r="G21" i="7" l="1"/>
  <c r="G15" i="7" l="1"/>
  <c r="G27" i="7" l="1"/>
  <c r="G24" i="7"/>
  <c r="F11" i="2" l="1"/>
  <c r="G44" i="7" l="1"/>
  <c r="G9" i="7" l="1"/>
  <c r="G50" i="7"/>
  <c r="G48" i="7"/>
  <c r="G6" i="7" l="1"/>
  <c r="G45" i="7"/>
  <c r="G12" i="7"/>
  <c r="G8" i="7"/>
  <c r="G20" i="7"/>
  <c r="G22" i="7"/>
  <c r="G18" i="7"/>
  <c r="G34" i="7"/>
  <c r="G19" i="7"/>
  <c r="G7" i="7"/>
  <c r="G28" i="7"/>
  <c r="G10" i="7"/>
  <c r="G13" i="7"/>
  <c r="G14" i="7"/>
  <c r="G32" i="7"/>
  <c r="I11" i="2" l="1"/>
  <c r="DL42" i="3"/>
  <c r="DM42" i="3" s="1"/>
  <c r="DL40" i="3"/>
  <c r="DM40" i="3" s="1"/>
  <c r="DL41" i="3"/>
  <c r="DM41" i="3" s="1"/>
  <c r="DL32" i="3" l="1"/>
  <c r="DM32" i="3" s="1"/>
  <c r="G49" i="7" l="1"/>
  <c r="G17" i="7" l="1"/>
  <c r="DM29" i="3" l="1"/>
  <c r="G33" i="7" l="1"/>
  <c r="E53" i="7" l="1"/>
  <c r="G25" i="7" l="1"/>
  <c r="G26" i="7"/>
  <c r="G16" i="7"/>
  <c r="G11" i="7"/>
  <c r="G23" i="7" l="1"/>
  <c r="DL36" i="3" l="1"/>
  <c r="DM36" i="3" s="1"/>
  <c r="DL35" i="3"/>
  <c r="DM35" i="3" s="1"/>
  <c r="DL34" i="3"/>
  <c r="DM34" i="3" s="1"/>
  <c r="DL33" i="3"/>
  <c r="DM33" i="3" s="1"/>
  <c r="DL25" i="3" l="1"/>
  <c r="DM25" i="3" s="1"/>
  <c r="DL26" i="3"/>
  <c r="DM26" i="3" s="1"/>
  <c r="DL27" i="3"/>
  <c r="DM27" i="3" s="1"/>
  <c r="DL28" i="3"/>
  <c r="DM28" i="3" s="1"/>
  <c r="DL30" i="3"/>
  <c r="DM30" i="3" s="1"/>
  <c r="DL31" i="3"/>
  <c r="DM31" i="3" s="1"/>
  <c r="DL37" i="3"/>
  <c r="DM37" i="3" s="1"/>
  <c r="DL38" i="3"/>
  <c r="DM38" i="3" s="1"/>
  <c r="DL39" i="3"/>
  <c r="DM39" i="3" s="1"/>
  <c r="DL16" i="3"/>
  <c r="DM16" i="3" s="1"/>
  <c r="DL17" i="3"/>
  <c r="DM17" i="3" s="1"/>
  <c r="DL18" i="3"/>
  <c r="DM18" i="3" s="1"/>
  <c r="DL19" i="3"/>
  <c r="DM19" i="3" s="1"/>
  <c r="DL20" i="3"/>
  <c r="DM20" i="3" s="1"/>
  <c r="DL21" i="3"/>
  <c r="DM21" i="3" s="1"/>
  <c r="DL22" i="3"/>
  <c r="DM22" i="3" s="1"/>
  <c r="DL23" i="3"/>
  <c r="DM23" i="3" s="1"/>
  <c r="DL24" i="3"/>
  <c r="DM24" i="3" s="1"/>
  <c r="DL4" i="3" l="1"/>
  <c r="DM4" i="3" s="1"/>
  <c r="DL5" i="3"/>
  <c r="DM5" i="3" s="1"/>
  <c r="DL6" i="3"/>
  <c r="DM6" i="3" s="1"/>
  <c r="DL7" i="3"/>
  <c r="DM7" i="3" s="1"/>
  <c r="DL8" i="3"/>
  <c r="DM8" i="3" s="1"/>
  <c r="DL9" i="3"/>
  <c r="DM9" i="3" s="1"/>
  <c r="DL10" i="3"/>
  <c r="DM10" i="3" s="1"/>
  <c r="DL11" i="3"/>
  <c r="DM11" i="3" s="1"/>
  <c r="DL12" i="3"/>
  <c r="DM12" i="3" s="1"/>
  <c r="DL13" i="3"/>
  <c r="DM13" i="3" s="1"/>
  <c r="DL14" i="3"/>
  <c r="DM14" i="3" s="1"/>
  <c r="DL15" i="3"/>
  <c r="DM15" i="3" s="1"/>
  <c r="DL3" i="3"/>
  <c r="DM3" i="3" s="1"/>
  <c r="G31" i="7" l="1"/>
  <c r="G51" i="7" s="1"/>
  <c r="G52" i="7" l="1"/>
  <c r="A2" i="7"/>
  <c r="G53" i="7" l="1"/>
  <c r="DG31" i="3" l="1"/>
  <c r="D20" i="12" l="1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E58" i="1"/>
  <c r="F58" i="1"/>
  <c r="F75" i="1" s="1"/>
  <c r="G58" i="1"/>
  <c r="G75" i="1" s="1"/>
  <c r="H58" i="1"/>
  <c r="I58" i="1"/>
  <c r="J58" i="1"/>
  <c r="J75" i="1" s="1"/>
  <c r="K58" i="1"/>
  <c r="K75" i="1" s="1"/>
  <c r="L58" i="1"/>
  <c r="M58" i="1"/>
  <c r="N58" i="1"/>
  <c r="N75" i="1" s="1"/>
  <c r="O58" i="1"/>
  <c r="O75" i="1" s="1"/>
  <c r="P58" i="1"/>
  <c r="Q58" i="1"/>
  <c r="R58" i="1"/>
  <c r="R75" i="1" s="1"/>
  <c r="S58" i="1"/>
  <c r="S75" i="1" s="1"/>
  <c r="T58" i="1"/>
  <c r="U58" i="1"/>
  <c r="V58" i="1"/>
  <c r="V75" i="1" s="1"/>
  <c r="W58" i="1"/>
  <c r="W75" i="1" s="1"/>
  <c r="X58" i="1"/>
  <c r="Y58" i="1"/>
  <c r="Z58" i="1"/>
  <c r="Z75" i="1" s="1"/>
  <c r="AA58" i="1"/>
  <c r="AA75" i="1" s="1"/>
  <c r="AB58" i="1"/>
  <c r="AC58" i="1"/>
  <c r="AD58" i="1"/>
  <c r="AD75" i="1" s="1"/>
  <c r="AE58" i="1"/>
  <c r="AE75" i="1" s="1"/>
  <c r="AF58" i="1"/>
  <c r="AG58" i="1"/>
  <c r="AH58" i="1"/>
  <c r="AH75" i="1" s="1"/>
  <c r="AI58" i="1"/>
  <c r="AI75" i="1" s="1"/>
  <c r="AJ58" i="1"/>
  <c r="AK58" i="1"/>
  <c r="AL58" i="1"/>
  <c r="AL75" i="1" s="1"/>
  <c r="AM58" i="1"/>
  <c r="AM75" i="1" s="1"/>
  <c r="AN58" i="1"/>
  <c r="AO58" i="1"/>
  <c r="AP58" i="1"/>
  <c r="AP75" i="1" s="1"/>
  <c r="AQ58" i="1"/>
  <c r="AQ75" i="1" s="1"/>
  <c r="AR58" i="1"/>
  <c r="AS58" i="1"/>
  <c r="AT58" i="1"/>
  <c r="AT75" i="1" s="1"/>
  <c r="AU58" i="1"/>
  <c r="AU75" i="1" s="1"/>
  <c r="AV58" i="1"/>
  <c r="AW58" i="1"/>
  <c r="AX58" i="1"/>
  <c r="AX75" i="1" s="1"/>
  <c r="AY58" i="1"/>
  <c r="AY75" i="1" s="1"/>
  <c r="AZ58" i="1"/>
  <c r="BA58" i="1"/>
  <c r="BB58" i="1"/>
  <c r="BB75" i="1" s="1"/>
  <c r="BC58" i="1"/>
  <c r="BC75" i="1" s="1"/>
  <c r="BD58" i="1"/>
  <c r="BE58" i="1"/>
  <c r="BF58" i="1"/>
  <c r="BF75" i="1" s="1"/>
  <c r="BG58" i="1"/>
  <c r="BG75" i="1" s="1"/>
  <c r="BH58" i="1"/>
  <c r="BI58" i="1"/>
  <c r="BJ58" i="1"/>
  <c r="BJ75" i="1" s="1"/>
  <c r="BK58" i="1"/>
  <c r="BK75" i="1" s="1"/>
  <c r="BL58" i="1"/>
  <c r="BM58" i="1"/>
  <c r="BN58" i="1"/>
  <c r="BN75" i="1" s="1"/>
  <c r="BO58" i="1"/>
  <c r="BO75" i="1" s="1"/>
  <c r="BP58" i="1"/>
  <c r="BQ58" i="1"/>
  <c r="BR58" i="1"/>
  <c r="BR75" i="1" s="1"/>
  <c r="BS58" i="1"/>
  <c r="BS75" i="1" s="1"/>
  <c r="BT58" i="1"/>
  <c r="BU58" i="1"/>
  <c r="BV58" i="1"/>
  <c r="BV75" i="1" s="1"/>
  <c r="BW58" i="1"/>
  <c r="BW75" i="1" s="1"/>
  <c r="BX58" i="1"/>
  <c r="BY58" i="1"/>
  <c r="BZ58" i="1"/>
  <c r="BZ75" i="1" s="1"/>
  <c r="CA58" i="1"/>
  <c r="CA75" i="1" s="1"/>
  <c r="CB58" i="1"/>
  <c r="CC58" i="1"/>
  <c r="CD58" i="1"/>
  <c r="CD75" i="1" s="1"/>
  <c r="CE58" i="1"/>
  <c r="CE75" i="1" s="1"/>
  <c r="CF58" i="1"/>
  <c r="CG58" i="1"/>
  <c r="CH58" i="1"/>
  <c r="CH75" i="1" s="1"/>
  <c r="CI58" i="1"/>
  <c r="CI75" i="1" s="1"/>
  <c r="CJ58" i="1"/>
  <c r="CK58" i="1"/>
  <c r="CL58" i="1"/>
  <c r="CL75" i="1" s="1"/>
  <c r="CM58" i="1"/>
  <c r="CM75" i="1" s="1"/>
  <c r="CN58" i="1"/>
  <c r="CO58" i="1"/>
  <c r="CP58" i="1"/>
  <c r="CP75" i="1" s="1"/>
  <c r="CQ58" i="1"/>
  <c r="CQ75" i="1" s="1"/>
  <c r="CR58" i="1"/>
  <c r="CS58" i="1"/>
  <c r="CT58" i="1"/>
  <c r="CT75" i="1" s="1"/>
  <c r="CU58" i="1"/>
  <c r="CU75" i="1" s="1"/>
  <c r="CV58" i="1"/>
  <c r="CW58" i="1"/>
  <c r="CX58" i="1"/>
  <c r="CX75" i="1" s="1"/>
  <c r="CY58" i="1"/>
  <c r="CY75" i="1" s="1"/>
  <c r="CZ58" i="1"/>
  <c r="DA58" i="1"/>
  <c r="DB58" i="1"/>
  <c r="DB75" i="1" s="1"/>
  <c r="DC58" i="1"/>
  <c r="DC75" i="1" s="1"/>
  <c r="DD58" i="1"/>
  <c r="DE58" i="1"/>
  <c r="DF58" i="1"/>
  <c r="DF75" i="1" s="1"/>
  <c r="DG58" i="1"/>
  <c r="DG75" i="1" s="1"/>
  <c r="DH58" i="1"/>
  <c r="DI58" i="1"/>
  <c r="DJ58" i="1"/>
  <c r="DJ75" i="1" s="1"/>
  <c r="DK58" i="1"/>
  <c r="DK75" i="1" s="1"/>
  <c r="DL58" i="1"/>
  <c r="DM58" i="1"/>
  <c r="DN58" i="1"/>
  <c r="DN75" i="1" s="1"/>
  <c r="DO58" i="1"/>
  <c r="DO75" i="1" s="1"/>
  <c r="DP58" i="1"/>
  <c r="DQ58" i="1"/>
  <c r="DR58" i="1"/>
  <c r="DR75" i="1" s="1"/>
  <c r="DS58" i="1"/>
  <c r="DS75" i="1" s="1"/>
  <c r="DT58" i="1"/>
  <c r="DU58" i="1"/>
  <c r="DV58" i="1"/>
  <c r="DV75" i="1" s="1"/>
  <c r="DW58" i="1"/>
  <c r="DW75" i="1" s="1"/>
  <c r="DX58" i="1"/>
  <c r="DY58" i="1"/>
  <c r="DZ58" i="1"/>
  <c r="DZ75" i="1" s="1"/>
  <c r="EA58" i="1"/>
  <c r="EA75" i="1" s="1"/>
  <c r="EB58" i="1"/>
  <c r="EC58" i="1"/>
  <c r="ED58" i="1"/>
  <c r="ED75" i="1" s="1"/>
  <c r="EE58" i="1"/>
  <c r="EE75" i="1" s="1"/>
  <c r="EF58" i="1"/>
  <c r="EG58" i="1"/>
  <c r="EH58" i="1"/>
  <c r="EH75" i="1" s="1"/>
  <c r="EI58" i="1"/>
  <c r="EI75" i="1" s="1"/>
  <c r="EJ58" i="1"/>
  <c r="EK58" i="1"/>
  <c r="EL58" i="1"/>
  <c r="EL75" i="1" s="1"/>
  <c r="EM58" i="1"/>
  <c r="EM75" i="1" s="1"/>
  <c r="EN58" i="1"/>
  <c r="EO58" i="1"/>
  <c r="EP58" i="1"/>
  <c r="EP75" i="1" s="1"/>
  <c r="EQ58" i="1"/>
  <c r="EQ75" i="1" s="1"/>
  <c r="ER58" i="1"/>
  <c r="ES58" i="1"/>
  <c r="ET58" i="1"/>
  <c r="ET75" i="1" s="1"/>
  <c r="EU58" i="1"/>
  <c r="EU75" i="1" s="1"/>
  <c r="EV58" i="1"/>
  <c r="EW58" i="1"/>
  <c r="EX58" i="1"/>
  <c r="EX75" i="1" s="1"/>
  <c r="EY58" i="1"/>
  <c r="EY75" i="1" s="1"/>
  <c r="EZ58" i="1"/>
  <c r="FA58" i="1"/>
  <c r="FB58" i="1"/>
  <c r="FB75" i="1" s="1"/>
  <c r="FC58" i="1"/>
  <c r="FC75" i="1" s="1"/>
  <c r="FD58" i="1"/>
  <c r="FE58" i="1"/>
  <c r="FF58" i="1"/>
  <c r="FF75" i="1" s="1"/>
  <c r="FG58" i="1"/>
  <c r="FG75" i="1" s="1"/>
  <c r="FH58" i="1"/>
  <c r="FI58" i="1"/>
  <c r="FJ58" i="1"/>
  <c r="FJ75" i="1" s="1"/>
  <c r="FK58" i="1"/>
  <c r="FK75" i="1" s="1"/>
  <c r="FL58" i="1"/>
  <c r="FM58" i="1"/>
  <c r="FN58" i="1"/>
  <c r="FN75" i="1" s="1"/>
  <c r="FO58" i="1"/>
  <c r="FO75" i="1" s="1"/>
  <c r="FP58" i="1"/>
  <c r="FQ58" i="1"/>
  <c r="FR58" i="1"/>
  <c r="FR75" i="1" s="1"/>
  <c r="FS58" i="1"/>
  <c r="FS75" i="1" s="1"/>
  <c r="FT58" i="1"/>
  <c r="FU58" i="1"/>
  <c r="FV58" i="1"/>
  <c r="FV75" i="1" s="1"/>
  <c r="FW58" i="1"/>
  <c r="FW75" i="1" s="1"/>
  <c r="FX58" i="1"/>
  <c r="FY58" i="1"/>
  <c r="FZ58" i="1"/>
  <c r="FZ75" i="1" s="1"/>
  <c r="GA58" i="1"/>
  <c r="GA75" i="1" s="1"/>
  <c r="GB58" i="1"/>
  <c r="GC58" i="1"/>
  <c r="GD58" i="1"/>
  <c r="GD75" i="1" s="1"/>
  <c r="GE58" i="1"/>
  <c r="GE75" i="1" s="1"/>
  <c r="GF58" i="1"/>
  <c r="GG58" i="1"/>
  <c r="GH58" i="1"/>
  <c r="GH75" i="1" s="1"/>
  <c r="GI58" i="1"/>
  <c r="GI75" i="1" s="1"/>
  <c r="GJ58" i="1"/>
  <c r="GK58" i="1"/>
  <c r="GL58" i="1"/>
  <c r="GL75" i="1" s="1"/>
  <c r="GM58" i="1"/>
  <c r="GM75" i="1" s="1"/>
  <c r="GN58" i="1"/>
  <c r="GO58" i="1"/>
  <c r="GP58" i="1"/>
  <c r="GP75" i="1" s="1"/>
  <c r="GQ58" i="1"/>
  <c r="GQ75" i="1" s="1"/>
  <c r="GR58" i="1"/>
  <c r="GS58" i="1"/>
  <c r="GT58" i="1"/>
  <c r="GT75" i="1" s="1"/>
  <c r="GU58" i="1"/>
  <c r="GU75" i="1" s="1"/>
  <c r="GV58" i="1"/>
  <c r="GW58" i="1"/>
  <c r="GX58" i="1"/>
  <c r="GX75" i="1" s="1"/>
  <c r="GY58" i="1"/>
  <c r="GY75" i="1" s="1"/>
  <c r="GZ58" i="1"/>
  <c r="HA58" i="1"/>
  <c r="HB58" i="1"/>
  <c r="HB75" i="1" s="1"/>
  <c r="HC58" i="1"/>
  <c r="HC75" i="1" s="1"/>
  <c r="HD58" i="1"/>
  <c r="HE58" i="1"/>
  <c r="HF58" i="1"/>
  <c r="HF75" i="1" s="1"/>
  <c r="HG58" i="1"/>
  <c r="HG75" i="1" s="1"/>
  <c r="HH58" i="1"/>
  <c r="HI58" i="1"/>
  <c r="HJ58" i="1"/>
  <c r="HJ75" i="1" s="1"/>
  <c r="HK58" i="1"/>
  <c r="HK75" i="1" s="1"/>
  <c r="HL58" i="1"/>
  <c r="HM58" i="1"/>
  <c r="HN58" i="1"/>
  <c r="HN75" i="1" s="1"/>
  <c r="HO58" i="1"/>
  <c r="HO75" i="1" s="1"/>
  <c r="HP58" i="1"/>
  <c r="HQ58" i="1"/>
  <c r="HR58" i="1"/>
  <c r="HR75" i="1" s="1"/>
  <c r="HS58" i="1"/>
  <c r="HS75" i="1" s="1"/>
  <c r="HT58" i="1"/>
  <c r="HU58" i="1"/>
  <c r="HV58" i="1"/>
  <c r="HV75" i="1" s="1"/>
  <c r="HW58" i="1"/>
  <c r="HW75" i="1" s="1"/>
  <c r="HX58" i="1"/>
  <c r="HY58" i="1"/>
  <c r="HZ58" i="1"/>
  <c r="HZ75" i="1" s="1"/>
  <c r="IA58" i="1"/>
  <c r="IA75" i="1" s="1"/>
  <c r="IB58" i="1"/>
  <c r="IC58" i="1"/>
  <c r="ID58" i="1"/>
  <c r="ID75" i="1" s="1"/>
  <c r="IE58" i="1"/>
  <c r="IE75" i="1" s="1"/>
  <c r="IF58" i="1"/>
  <c r="IG58" i="1"/>
  <c r="IH58" i="1"/>
  <c r="IH75" i="1" s="1"/>
  <c r="II58" i="1"/>
  <c r="II75" i="1" s="1"/>
  <c r="IJ58" i="1"/>
  <c r="IK58" i="1"/>
  <c r="IL58" i="1"/>
  <c r="IL75" i="1" s="1"/>
  <c r="IM58" i="1"/>
  <c r="IM75" i="1" s="1"/>
  <c r="IN58" i="1"/>
  <c r="IO58" i="1"/>
  <c r="IP58" i="1"/>
  <c r="IP75" i="1" s="1"/>
  <c r="IQ58" i="1"/>
  <c r="IQ75" i="1" s="1"/>
  <c r="IR58" i="1"/>
  <c r="IS58" i="1"/>
  <c r="IT58" i="1"/>
  <c r="IT75" i="1" s="1"/>
  <c r="IU58" i="1"/>
  <c r="IU75" i="1" s="1"/>
  <c r="IV58" i="1"/>
  <c r="IW58" i="1"/>
  <c r="IX58" i="1"/>
  <c r="IX75" i="1" s="1"/>
  <c r="IY58" i="1"/>
  <c r="IY75" i="1" s="1"/>
  <c r="IZ58" i="1"/>
  <c r="JA58" i="1"/>
  <c r="JB58" i="1"/>
  <c r="JB75" i="1" s="1"/>
  <c r="JC58" i="1"/>
  <c r="JC75" i="1" s="1"/>
  <c r="JD58" i="1"/>
  <c r="JE58" i="1"/>
  <c r="JF58" i="1"/>
  <c r="JF75" i="1" s="1"/>
  <c r="JG58" i="1"/>
  <c r="JG75" i="1" s="1"/>
  <c r="JH58" i="1"/>
  <c r="A58" i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D58" i="3"/>
  <c r="E58" i="3"/>
  <c r="E75" i="3" s="1"/>
  <c r="F58" i="3"/>
  <c r="F75" i="3" s="1"/>
  <c r="G58" i="3"/>
  <c r="H58" i="3"/>
  <c r="I58" i="3"/>
  <c r="I75" i="3" s="1"/>
  <c r="J58" i="3"/>
  <c r="J75" i="3" s="1"/>
  <c r="K58" i="3"/>
  <c r="L58" i="3"/>
  <c r="M58" i="3"/>
  <c r="M75" i="3" s="1"/>
  <c r="N58" i="3"/>
  <c r="N75" i="3" s="1"/>
  <c r="O58" i="3"/>
  <c r="P58" i="3"/>
  <c r="Q58" i="3"/>
  <c r="Q75" i="3" s="1"/>
  <c r="R58" i="3"/>
  <c r="R75" i="3" s="1"/>
  <c r="S58" i="3"/>
  <c r="T58" i="3"/>
  <c r="U58" i="3"/>
  <c r="U75" i="3" s="1"/>
  <c r="V58" i="3"/>
  <c r="V75" i="3" s="1"/>
  <c r="W58" i="3"/>
  <c r="X58" i="3"/>
  <c r="Y58" i="3"/>
  <c r="Y75" i="3" s="1"/>
  <c r="Z58" i="3"/>
  <c r="Z75" i="3" s="1"/>
  <c r="AA58" i="3"/>
  <c r="AB58" i="3"/>
  <c r="AC58" i="3"/>
  <c r="AC75" i="3" s="1"/>
  <c r="AD58" i="3"/>
  <c r="AD75" i="3" s="1"/>
  <c r="AE58" i="3"/>
  <c r="AF58" i="3"/>
  <c r="AG58" i="3"/>
  <c r="AG75" i="3" s="1"/>
  <c r="AH58" i="3"/>
  <c r="AH75" i="3" s="1"/>
  <c r="AI58" i="3"/>
  <c r="AJ58" i="3"/>
  <c r="AK58" i="3"/>
  <c r="AK75" i="3" s="1"/>
  <c r="AL58" i="3"/>
  <c r="AL75" i="3" s="1"/>
  <c r="AM58" i="3"/>
  <c r="AN58" i="3"/>
  <c r="AO58" i="3"/>
  <c r="AO75" i="3" s="1"/>
  <c r="AP58" i="3"/>
  <c r="AP75" i="3" s="1"/>
  <c r="AQ58" i="3"/>
  <c r="AR58" i="3"/>
  <c r="AS58" i="3"/>
  <c r="AS75" i="3" s="1"/>
  <c r="AT58" i="3"/>
  <c r="AT75" i="3" s="1"/>
  <c r="AU58" i="3"/>
  <c r="AV58" i="3"/>
  <c r="AW58" i="3"/>
  <c r="AW75" i="3" s="1"/>
  <c r="AX58" i="3"/>
  <c r="AX75" i="3" s="1"/>
  <c r="AY58" i="3"/>
  <c r="AZ58" i="3"/>
  <c r="BA58" i="3"/>
  <c r="BA75" i="3" s="1"/>
  <c r="BB58" i="3"/>
  <c r="BB75" i="3" s="1"/>
  <c r="BC58" i="3"/>
  <c r="BD58" i="3"/>
  <c r="BE58" i="3"/>
  <c r="BE75" i="3" s="1"/>
  <c r="BF58" i="3"/>
  <c r="BF75" i="3" s="1"/>
  <c r="BG58" i="3"/>
  <c r="BH58" i="3"/>
  <c r="BI58" i="3"/>
  <c r="BI75" i="3" s="1"/>
  <c r="BJ58" i="3"/>
  <c r="BJ75" i="3" s="1"/>
  <c r="BK58" i="3"/>
  <c r="BL58" i="3"/>
  <c r="BM58" i="3"/>
  <c r="BM75" i="3" s="1"/>
  <c r="BN58" i="3"/>
  <c r="BN75" i="3" s="1"/>
  <c r="BO58" i="3"/>
  <c r="BP58" i="3"/>
  <c r="BQ58" i="3"/>
  <c r="BQ75" i="3" s="1"/>
  <c r="BR58" i="3"/>
  <c r="BR75" i="3" s="1"/>
  <c r="BS58" i="3"/>
  <c r="BT58" i="3"/>
  <c r="BU58" i="3"/>
  <c r="BU75" i="3" s="1"/>
  <c r="BV58" i="3"/>
  <c r="BV75" i="3" s="1"/>
  <c r="BW58" i="3"/>
  <c r="BX58" i="3"/>
  <c r="BY58" i="3"/>
  <c r="BY75" i="3" s="1"/>
  <c r="BZ58" i="3"/>
  <c r="BZ75" i="3" s="1"/>
  <c r="CA58" i="3"/>
  <c r="CB58" i="3"/>
  <c r="CC58" i="3"/>
  <c r="CC75" i="3" s="1"/>
  <c r="CD58" i="3"/>
  <c r="CD75" i="3" s="1"/>
  <c r="CE58" i="3"/>
  <c r="CF58" i="3"/>
  <c r="CG58" i="3"/>
  <c r="CG75" i="3" s="1"/>
  <c r="CH58" i="3"/>
  <c r="CH75" i="3" s="1"/>
  <c r="CI58" i="3"/>
  <c r="CJ58" i="3"/>
  <c r="CK58" i="3"/>
  <c r="CK75" i="3" s="1"/>
  <c r="CL58" i="3"/>
  <c r="CL75" i="3" s="1"/>
  <c r="CM58" i="3"/>
  <c r="CN58" i="3"/>
  <c r="CO58" i="3"/>
  <c r="CO75" i="3" s="1"/>
  <c r="CP58" i="3"/>
  <c r="CP75" i="3" s="1"/>
  <c r="CQ58" i="3"/>
  <c r="CR58" i="3"/>
  <c r="CS58" i="3"/>
  <c r="CS75" i="3" s="1"/>
  <c r="CT58" i="3"/>
  <c r="CT75" i="3" s="1"/>
  <c r="CU58" i="3"/>
  <c r="CV58" i="3"/>
  <c r="CW58" i="3"/>
  <c r="CW75" i="3" s="1"/>
  <c r="CX58" i="3"/>
  <c r="CX75" i="3" s="1"/>
  <c r="CY58" i="3"/>
  <c r="CZ58" i="3"/>
  <c r="DA58" i="3"/>
  <c r="DA75" i="3" s="1"/>
  <c r="DB58" i="3"/>
  <c r="DB75" i="3" s="1"/>
  <c r="DC58" i="3"/>
  <c r="DD58" i="3"/>
  <c r="DE58" i="3"/>
  <c r="DE75" i="3" s="1"/>
  <c r="DF58" i="3"/>
  <c r="DF75" i="3" s="1"/>
  <c r="A58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DD75" i="3" l="1"/>
  <c r="CZ75" i="3"/>
  <c r="CV75" i="3"/>
  <c r="CR75" i="3"/>
  <c r="CN75" i="3"/>
  <c r="CJ75" i="3"/>
  <c r="CF75" i="3"/>
  <c r="CB75" i="3"/>
  <c r="BX75" i="3"/>
  <c r="BT75" i="3"/>
  <c r="BP75" i="3"/>
  <c r="BL75" i="3"/>
  <c r="BH75" i="3"/>
  <c r="BD75" i="3"/>
  <c r="AZ75" i="3"/>
  <c r="AV75" i="3"/>
  <c r="AR75" i="3"/>
  <c r="AN75" i="3"/>
  <c r="AJ75" i="3"/>
  <c r="AF75" i="3"/>
  <c r="AB75" i="3"/>
  <c r="X75" i="3"/>
  <c r="T75" i="3"/>
  <c r="P75" i="3"/>
  <c r="L75" i="3"/>
  <c r="H75" i="3"/>
  <c r="D75" i="3"/>
  <c r="A75" i="1"/>
  <c r="JE75" i="1"/>
  <c r="JA75" i="1"/>
  <c r="IW75" i="1"/>
  <c r="IS75" i="1"/>
  <c r="IO75" i="1"/>
  <c r="IK75" i="1"/>
  <c r="IG75" i="1"/>
  <c r="IC75" i="1"/>
  <c r="HY75" i="1"/>
  <c r="HU75" i="1"/>
  <c r="HQ75" i="1"/>
  <c r="HM75" i="1"/>
  <c r="HI75" i="1"/>
  <c r="HE75" i="1"/>
  <c r="HA75" i="1"/>
  <c r="GW75" i="1"/>
  <c r="GS75" i="1"/>
  <c r="GO75" i="1"/>
  <c r="GK75" i="1"/>
  <c r="GG75" i="1"/>
  <c r="GC75" i="1"/>
  <c r="FY75" i="1"/>
  <c r="FU75" i="1"/>
  <c r="FQ75" i="1"/>
  <c r="FM75" i="1"/>
  <c r="FI75" i="1"/>
  <c r="FE75" i="1"/>
  <c r="FA75" i="1"/>
  <c r="EW75" i="1"/>
  <c r="ES75" i="1"/>
  <c r="EO75" i="1"/>
  <c r="EK75" i="1"/>
  <c r="EG75" i="1"/>
  <c r="EC75" i="1"/>
  <c r="DY75" i="1"/>
  <c r="DU75" i="1"/>
  <c r="DQ75" i="1"/>
  <c r="DM75" i="1"/>
  <c r="DI75" i="1"/>
  <c r="DE75" i="1"/>
  <c r="DA75" i="1"/>
  <c r="CW75" i="1"/>
  <c r="CS75" i="1"/>
  <c r="CO75" i="1"/>
  <c r="CK75" i="1"/>
  <c r="CG75" i="1"/>
  <c r="CC75" i="1"/>
  <c r="BY75" i="1"/>
  <c r="BU75" i="1"/>
  <c r="BQ75" i="1"/>
  <c r="BM75" i="1"/>
  <c r="BI75" i="1"/>
  <c r="BE75" i="1"/>
  <c r="BA75" i="1"/>
  <c r="AW75" i="1"/>
  <c r="AS75" i="1"/>
  <c r="AO75" i="1"/>
  <c r="AK75" i="1"/>
  <c r="AG75" i="1"/>
  <c r="AC75" i="1"/>
  <c r="Y75" i="1"/>
  <c r="U75" i="1"/>
  <c r="Q75" i="1"/>
  <c r="M75" i="1"/>
  <c r="I75" i="1"/>
  <c r="E75" i="1"/>
  <c r="A75" i="3"/>
  <c r="DC75" i="3"/>
  <c r="CY75" i="3"/>
  <c r="CU75" i="3"/>
  <c r="CQ75" i="3"/>
  <c r="CM75" i="3"/>
  <c r="CI75" i="3"/>
  <c r="CE75" i="3"/>
  <c r="CA75" i="3"/>
  <c r="BW75" i="3"/>
  <c r="EN75" i="1"/>
  <c r="BS75" i="3"/>
  <c r="BO75" i="3"/>
  <c r="BK75" i="3"/>
  <c r="BG75" i="3"/>
  <c r="BC75" i="3"/>
  <c r="AY75" i="3"/>
  <c r="AU75" i="3"/>
  <c r="AQ75" i="3"/>
  <c r="AM75" i="3"/>
  <c r="AI75" i="3"/>
  <c r="AE75" i="3"/>
  <c r="AA75" i="3"/>
  <c r="W75" i="3"/>
  <c r="S75" i="3"/>
  <c r="O75" i="3"/>
  <c r="K75" i="3"/>
  <c r="G75" i="3"/>
  <c r="C75" i="3"/>
  <c r="JI58" i="1"/>
  <c r="JH75" i="1"/>
  <c r="JD75" i="1"/>
  <c r="IZ75" i="1"/>
  <c r="IV75" i="1"/>
  <c r="IR75" i="1"/>
  <c r="IN75" i="1"/>
  <c r="IJ75" i="1"/>
  <c r="IF75" i="1"/>
  <c r="IB75" i="1"/>
  <c r="HX75" i="1"/>
  <c r="HT75" i="1"/>
  <c r="HP75" i="1"/>
  <c r="HL75" i="1"/>
  <c r="HH75" i="1"/>
  <c r="HD75" i="1"/>
  <c r="GZ75" i="1"/>
  <c r="GV75" i="1"/>
  <c r="GR75" i="1"/>
  <c r="GN75" i="1"/>
  <c r="GJ75" i="1"/>
  <c r="GF75" i="1"/>
  <c r="GB75" i="1"/>
  <c r="FX75" i="1"/>
  <c r="FT75" i="1"/>
  <c r="FP75" i="1"/>
  <c r="FL75" i="1"/>
  <c r="FH75" i="1"/>
  <c r="FD75" i="1"/>
  <c r="EZ75" i="1"/>
  <c r="EV75" i="1"/>
  <c r="ER75" i="1"/>
  <c r="EJ75" i="1"/>
  <c r="EF75" i="1"/>
  <c r="EB75" i="1"/>
  <c r="DX75" i="1"/>
  <c r="DT75" i="1"/>
  <c r="DP75" i="1"/>
  <c r="DL75" i="1"/>
  <c r="DH75" i="1"/>
  <c r="DD75" i="1"/>
  <c r="CZ75" i="1"/>
  <c r="CV75" i="1"/>
  <c r="CR75" i="1"/>
  <c r="CN75" i="1"/>
  <c r="CJ75" i="1"/>
  <c r="CF75" i="1"/>
  <c r="CB75" i="1"/>
  <c r="BX75" i="1"/>
  <c r="BT75" i="1"/>
  <c r="BP75" i="1"/>
  <c r="BL75" i="1"/>
  <c r="BH75" i="1"/>
  <c r="BD75" i="1"/>
  <c r="AZ75" i="1"/>
  <c r="AV75" i="1"/>
  <c r="AR75" i="1"/>
  <c r="AN75" i="1"/>
  <c r="AJ75" i="1"/>
  <c r="AF75" i="1"/>
  <c r="AB75" i="1"/>
  <c r="X75" i="1"/>
  <c r="T75" i="1"/>
  <c r="P75" i="1"/>
  <c r="L75" i="1"/>
  <c r="H75" i="1"/>
  <c r="D75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H15" i="12" l="1"/>
  <c r="DG58" i="3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J195" i="4" s="1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98" i="4" s="1"/>
  <c r="J498" i="4" s="1"/>
  <c r="H472" i="4"/>
  <c r="J472" i="4" s="1"/>
  <c r="H445" i="4"/>
  <c r="H444" i="4" s="1"/>
  <c r="DM58" i="3"/>
  <c r="K197" i="2"/>
  <c r="J196" i="2" s="1"/>
  <c r="K43" i="2"/>
  <c r="G115" i="4" s="1"/>
  <c r="G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J399" i="4"/>
  <c r="H398" i="4"/>
  <c r="J398" i="4" s="1"/>
  <c r="H372" i="4"/>
  <c r="H374" i="4"/>
  <c r="J439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499" i="4" l="1"/>
  <c r="J114" i="4"/>
  <c r="J130" i="2"/>
  <c r="H471" i="4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J112" i="4" l="1"/>
  <c r="B14" i="6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F18" i="4" s="1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<sst xmlns="http://schemas.openxmlformats.org/spreadsheetml/2006/main" count="1585" uniqueCount="820">
  <si>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</si>
  <si>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</si>
  <si>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</si>
  <si>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</si>
  <si>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</si>
  <si>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</si>
  <si>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</si>
  <si>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</si>
  <si>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</si>
  <si>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</si>
  <si>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</si>
  <si>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</si>
  <si>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</si>
  <si>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</si>
  <si>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</si>
  <si>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</si>
  <si>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</si>
  <si>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</si>
  <si>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</si>
  <si>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</si>
  <si>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</si>
  <si>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</si>
  <si>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</si>
  <si>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</si>
  <si>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</si>
  <si>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</si>
  <si>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</si>
  <si>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</si>
  <si>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</si>
  <si>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</si>
  <si>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</si>
  <si>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</si>
  <si>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</si>
  <si>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</si>
  <si>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</si>
  <si>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</si>
  <si>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</si>
  <si>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</si>
  <si>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</si>
  <si>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</si>
  <si>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</si>
  <si>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</si>
  <si>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</si>
  <si>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</si>
  <si>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</si>
  <si>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</si>
  <si>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</si>
  <si>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</si>
  <si>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</si>
  <si>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</si>
  <si>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</si>
  <si>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</si>
  <si>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</si>
  <si>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</si>
  <si>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</si>
  <si>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</si>
  <si>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</si>
  <si>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</si>
  <si>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</si>
  <si>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</si>
  <si>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</si>
  <si>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</si>
  <si>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</si>
  <si>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</si>
  <si>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</si>
  <si>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</si>
  <si>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</si>
  <si>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</si>
  <si>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</si>
  <si>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</si>
  <si>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</si>
  <si>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</si>
  <si>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</si>
  <si>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</si>
  <si>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</si>
  <si>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</si>
  <si>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</si>
  <si>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</si>
  <si>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</si>
  <si>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</si>
  <si>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</si>
  <si>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</si>
  <si>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</si>
  <si>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</si>
  <si>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</si>
  <si>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</si>
  <si>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</si>
  <si>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</si>
  <si>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</si>
  <si>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</si>
  <si>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</si>
  <si>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</si>
  <si>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</si>
  <si>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</si>
  <si>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</si>
  <si>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</si>
  <si>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</si>
  <si>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</si>
  <si>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</si>
  <si>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</si>
  <si>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</si>
  <si>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</si>
  <si>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</si>
  <si>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</si>
  <si>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</si>
  <si>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</si>
  <si>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</si>
  <si>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</si>
  <si>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</si>
  <si>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</si>
  <si>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</si>
  <si>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</si>
  <si>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</si>
  <si>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</si>
  <si>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</si>
  <si>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</si>
  <si>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</si>
  <si>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</si>
  <si>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</si>
  <si>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</si>
  <si>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</si>
  <si>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</si>
  <si>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</si>
  <si>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</si>
  <si>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</si>
  <si>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</si>
  <si>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</si>
  <si>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</si>
  <si>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</si>
  <si>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</si>
  <si>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</si>
  <si>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</si>
  <si>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</si>
  <si>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</si>
  <si>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</si>
  <si>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</si>
  <si>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</si>
  <si>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</si>
  <si>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</si>
  <si>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</si>
  <si>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</si>
  <si>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</si>
  <si>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</si>
  <si>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</si>
  <si>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</si>
  <si>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</si>
  <si>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</si>
  <si>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</si>
  <si>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</si>
  <si>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</si>
  <si>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</si>
  <si>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</si>
  <si>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</si>
  <si>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</si>
  <si>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</si>
  <si>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</si>
  <si>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</si>
  <si>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</si>
  <si>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</si>
  <si>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</si>
  <si>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</si>
  <si>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</si>
  <si>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</si>
  <si>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</si>
  <si>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</si>
  <si>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</si>
  <si>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</si>
  <si>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</si>
  <si>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</si>
  <si>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</si>
  <si>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</si>
  <si>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</si>
  <si>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</si>
  <si>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</si>
  <si>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</si>
  <si>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</si>
  <si>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</si>
  <si>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</si>
  <si>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</si>
  <si>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</si>
  <si>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</si>
  <si>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</si>
  <si>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</si>
  <si>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</si>
  <si>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</si>
  <si>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</si>
  <si>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</si>
  <si>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</si>
  <si>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</si>
  <si>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</si>
  <si>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</si>
  <si>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</si>
  <si>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</si>
  <si>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</si>
  <si>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</si>
  <si>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</si>
  <si>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</si>
  <si>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</si>
  <si>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</si>
  <si>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</si>
  <si>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</si>
  <si>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</si>
  <si>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</si>
  <si>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</si>
  <si>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</si>
  <si>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</si>
  <si>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</si>
  <si>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</si>
  <si>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</si>
  <si>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</si>
  <si>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</si>
  <si>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</si>
  <si>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</si>
  <si>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</si>
  <si>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</si>
  <si>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</si>
  <si>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</si>
  <si>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</si>
  <si>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</si>
  <si>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</si>
  <si>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</si>
  <si>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</si>
  <si>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</si>
  <si>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</si>
  <si>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</si>
  <si>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</si>
  <si>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</si>
  <si>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</si>
  <si>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</si>
  <si>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</si>
  <si>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</si>
  <si>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</si>
  <si>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</si>
  <si>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</si>
  <si>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</si>
  <si>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</si>
  <si>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</si>
  <si>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</si>
  <si>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</si>
  <si>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</si>
  <si>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</si>
  <si>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</si>
  <si>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</si>
  <si>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</si>
  <si>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</si>
  <si>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</si>
  <si>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</si>
  <si>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</si>
  <si>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</si>
  <si>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</si>
  <si>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</si>
  <si>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</si>
  <si>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</si>
  <si>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</si>
  <si>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</si>
  <si>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</si>
  <si>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</si>
  <si>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</si>
  <si>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</si>
  <si>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</si>
  <si>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</si>
  <si>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</si>
  <si>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</si>
  <si>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</si>
  <si>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</si>
  <si>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</si>
  <si>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</si>
  <si>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</si>
  <si>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</si>
  <si>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</si>
  <si>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</si>
  <si>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</si>
  <si>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</si>
  <si>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</si>
  <si>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</si>
  <si>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</si>
  <si>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</si>
  <si>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</si>
  <si>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</si>
  <si>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</si>
  <si>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</si>
  <si>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</si>
  <si>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</si>
  <si>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</si>
  <si>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</si>
  <si>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</si>
  <si>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</si>
  <si>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</si>
  <si>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</si>
  <si>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</si>
  <si>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</si>
  <si>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</si>
  <si>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</si>
  <si>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</si>
  <si>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</si>
  <si>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</si>
  <si>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</si>
  <si>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</si>
  <si>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</si>
  <si>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</si>
  <si>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</si>
  <si>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</si>
  <si>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</si>
  <si>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</si>
  <si>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</si>
  <si>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</si>
  <si>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</si>
  <si>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</si>
  <si>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</si>
  <si>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</si>
  <si>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</si>
  <si>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</si>
  <si>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</si>
  <si>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</si>
  <si>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</si>
  <si>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</si>
  <si>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</si>
  <si>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</si>
  <si>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</si>
  <si>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</si>
  <si>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</si>
  <si>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</si>
  <si>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</si>
  <si>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</si>
  <si>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</si>
  <si>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</si>
  <si>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</si>
  <si>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</si>
  <si>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</si>
  <si>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</si>
  <si>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</si>
  <si>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</si>
  <si>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</si>
  <si>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</si>
  <si>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</si>
  <si>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</si>
  <si>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</si>
  <si>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</si>
  <si>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</si>
  <si>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</si>
  <si>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</si>
  <si>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</si>
  <si>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</si>
  <si>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</si>
  <si>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</si>
  <si>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</si>
  <si>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</si>
  <si>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</si>
  <si>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</si>
  <si>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</si>
  <si>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</si>
  <si>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</si>
  <si>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</si>
  <si>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</si>
  <si>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</si>
  <si>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</si>
  <si>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</si>
  <si>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</si>
  <si>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</si>
  <si>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</si>
  <si>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</si>
  <si>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</si>
  <si>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</si>
  <si>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</si>
  <si>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</si>
  <si>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</si>
  <si>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</si>
  <si>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</si>
  <si>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</si>
  <si>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</si>
  <si>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</si>
  <si>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</si>
  <si>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</si>
  <si>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</si>
  <si>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</si>
  <si>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</si>
  <si>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</si>
  <si>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</si>
  <si>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</si>
  <si>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</si>
  <si>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</si>
  <si>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</si>
  <si>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</si>
  <si>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</si>
  <si>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</si>
  <si>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</si>
  <si>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</si>
  <si>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</si>
  <si>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</si>
  <si>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</si>
  <si>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</si>
  <si>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</si>
  <si>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</si>
  <si>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</si>
  <si>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</si>
  <si>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</si>
  <si>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</si>
  <si>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</si>
  <si>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</si>
  <si>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</si>
  <si>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</si>
  <si>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</si>
  <si>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</si>
  <si>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</si>
  <si>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</si>
  <si>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</si>
  <si>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</si>
  <si>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</si>
  <si>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</si>
  <si>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</si>
  <si>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</si>
  <si>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</si>
  <si>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</si>
  <si>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</si>
  <si>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</si>
  <si>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</si>
  <si>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</si>
  <si>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</si>
  <si>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</si>
  <si>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</si>
  <si>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</si>
  <si>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</si>
  <si>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</si>
  <si>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</si>
  <si>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</si>
  <si>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</si>
  <si>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</si>
  <si>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</si>
  <si>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</si>
  <si>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</si>
  <si>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</si>
  <si>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</si>
  <si>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</si>
  <si>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</si>
  <si>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</si>
  <si>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</si>
  <si>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</si>
  <si>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</si>
  <si>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</si>
  <si>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</si>
  <si>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</si>
  <si>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</si>
  <si>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</si>
  <si>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</si>
  <si>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</si>
  <si>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</si>
  <si>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</si>
  <si>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</si>
  <si>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</si>
  <si>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</si>
  <si>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</si>
  <si>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</si>
  <si>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</si>
  <si>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</si>
  <si>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</si>
  <si>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</si>
  <si>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</si>
  <si>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</si>
  <si>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</si>
  <si>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</si>
  <si>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</si>
  <si>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</si>
  <si>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</si>
  <si>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</si>
  <si>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</si>
  <si>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</si>
  <si>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</si>
  <si>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</si>
  <si>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</si>
  <si>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</si>
  <si>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</si>
  <si>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</si>
  <si>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</si>
  <si>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</si>
  <si>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</si>
  <si>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</si>
  <si>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</si>
  <si>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</si>
  <si>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</si>
  <si>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</si>
  <si>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</si>
  <si>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</si>
  <si>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</si>
  <si>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</si>
  <si>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</si>
  <si>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</si>
  <si>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</si>
  <si>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</si>
  <si>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</si>
  <si>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</si>
  <si>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</si>
  <si>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</si>
  <si>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</si>
  <si>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</si>
  <si>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</si>
  <si>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</si>
  <si>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</si>
  <si>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</si>
  <si>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</si>
  <si>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</si>
  <si>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</si>
  <si>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</si>
  <si>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</si>
  <si>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</si>
  <si>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</si>
  <si>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</si>
  <si>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</si>
  <si>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</si>
  <si>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</si>
  <si>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</si>
  <si>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</si>
  <si>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</si>
  <si>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</si>
  <si>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</si>
  <si>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</si>
  <si>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</si>
  <si>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</si>
  <si>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</si>
  <si>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</si>
  <si>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</si>
  <si>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</si>
  <si>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</si>
  <si>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</si>
  <si>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</si>
  <si>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</si>
  <si>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</si>
  <si>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</si>
  <si>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</si>
  <si>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</si>
  <si>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</si>
  <si>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</si>
  <si>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</si>
  <si>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</si>
  <si>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</si>
  <si>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</si>
  <si>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</si>
  <si>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</si>
  <si>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</si>
  <si>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</si>
  <si>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</si>
  <si>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</si>
  <si>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</si>
  <si>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</si>
  <si>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</si>
  <si>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</si>
  <si>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</si>
  <si>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</si>
  <si>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</si>
  <si>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</si>
  <si>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</si>
  <si>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</si>
  <si>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</si>
  <si>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</si>
  <si>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</si>
  <si>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</si>
  <si>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</si>
  <si>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</si>
  <si>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</si>
  <si>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</si>
  <si>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</si>
  <si>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</si>
  <si>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</si>
  <si>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</si>
  <si>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</si>
  <si>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</si>
  <si>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</si>
  <si>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</si>
  <si>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</si>
  <si>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</si>
  <si>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</si>
  <si>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</si>
  <si>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</si>
  <si>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</si>
  <si>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</si>
  <si>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</si>
  <si>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</si>
  <si>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</si>
  <si>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</si>
  <si>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</si>
  <si>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</si>
  <si>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</si>
  <si>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</si>
  <si>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</si>
  <si>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</si>
  <si>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</si>
  <si>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</si>
  <si>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</si>
  <si>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</si>
  <si>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</si>
  <si>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</si>
  <si>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</si>
  <si>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</si>
  <si>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</si>
  <si>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</si>
  <si>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</si>
  <si>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</si>
  <si>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</si>
  <si>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</si>
  <si>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</si>
  <si>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</si>
  <si>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</si>
  <si>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</si>
  <si>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</si>
  <si>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</si>
  <si>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</si>
  <si>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</si>
  <si>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</si>
  <si>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</si>
  <si>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</si>
  <si>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</si>
  <si>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</si>
  <si>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</si>
  <si>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</si>
  <si>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</si>
  <si>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</si>
  <si>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</si>
  <si>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Ralansa</t>
  </si>
  <si>
    <t>Mayol &amp; CO, SRL.</t>
  </si>
  <si>
    <t>Estacion La Oriental</t>
  </si>
  <si>
    <t>Tropigas Dominicana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</si>
  <si>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</si>
  <si>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</si>
  <si>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</si>
  <si>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</si>
  <si>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</si>
  <si>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</si>
  <si>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</si>
  <si>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</si>
  <si>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</si>
  <si>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Licda. Eiby O. Roche Cartagena                                       </t>
  </si>
  <si>
    <t xml:space="preserve">                                         Dra. Ana J. Del Rosario </t>
  </si>
  <si>
    <t xml:space="preserve">    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</si>
  <si>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</si>
  <si>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</si>
  <si>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</si>
  <si>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</si>
  <si>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</si>
  <si>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</si>
  <si>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103-0005432-6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</si>
  <si>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</si>
  <si>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</si>
  <si>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</si>
  <si>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</si>
  <si>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</si>
  <si>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</si>
  <si>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</si>
  <si>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</si>
  <si>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</si>
  <si>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Air Liquide Dominicana</t>
  </si>
  <si>
    <t>Formulario 1002</t>
  </si>
  <si>
    <t xml:space="preserve">Pago de impuestos </t>
  </si>
  <si>
    <t>Servicios Infotep</t>
  </si>
  <si>
    <t>Macorisana de combustibles</t>
  </si>
  <si>
    <t>Pago viatico para buscar medicamentos en Promese Cal</t>
  </si>
  <si>
    <t>Colector Impuestos Internos</t>
  </si>
  <si>
    <t>Licda. Eiby O. Roche</t>
  </si>
  <si>
    <t>Compañía Dominicana De Telefono</t>
  </si>
  <si>
    <t>Pago de servicios de comunicación (central)</t>
  </si>
  <si>
    <t>Agua Pelicano</t>
  </si>
  <si>
    <t>Bio-Nuclear</t>
  </si>
  <si>
    <t>Pago de reactivos</t>
  </si>
  <si>
    <t>Pago de gas propano</t>
  </si>
  <si>
    <t>Pago de oxigeno</t>
  </si>
  <si>
    <t>Pago de combustible</t>
  </si>
  <si>
    <t>Tesoreria de la Seguridad Social, TSS</t>
  </si>
  <si>
    <t xml:space="preserve">   </t>
  </si>
  <si>
    <t xml:space="preserve">Comisiones 0.15% y manejo de Cuenta </t>
  </si>
  <si>
    <t>Banreservas</t>
  </si>
  <si>
    <t>Soluciones Quimicas Del Caribe</t>
  </si>
  <si>
    <t>Pago de materiales de limpiezas</t>
  </si>
  <si>
    <t>Librería y Papeleria Nueva Vida</t>
  </si>
  <si>
    <t>Pago de utiles y materiales de escritorio, oficina e informatica</t>
  </si>
  <si>
    <t xml:space="preserve">  Aprobado por:</t>
  </si>
  <si>
    <t xml:space="preserve">                        Enc. De Contabilidad</t>
  </si>
  <si>
    <t xml:space="preserve">                                          Directora</t>
  </si>
  <si>
    <t xml:space="preserve">Nomina interna </t>
  </si>
  <si>
    <t>026-0080544-0</t>
  </si>
  <si>
    <t>Mary Esther Reyes</t>
  </si>
  <si>
    <t>Pago de Alimentos</t>
  </si>
  <si>
    <t>Zen Pharmaceutica</t>
  </si>
  <si>
    <t>Pago de utiles medicos quirurgicos.</t>
  </si>
  <si>
    <t>Pago de herramientas menores, plasticos y alimentos.</t>
  </si>
  <si>
    <t>Quirofano</t>
  </si>
  <si>
    <t>Services And Technology Romana</t>
  </si>
  <si>
    <t>B1500000018-B1500000019-B1500000020</t>
  </si>
  <si>
    <t>Impresora Chavon</t>
  </si>
  <si>
    <t>Pago viaje para buscar medicamentos en Promese Cal, viatico, carga y descarga</t>
  </si>
  <si>
    <t>Pago viatico chofer camion Promese Cal</t>
  </si>
  <si>
    <t>Pago factura combustible camion de Promese Cal</t>
  </si>
  <si>
    <t xml:space="preserve">Relacion de nomina interna </t>
  </si>
  <si>
    <t>Sued &amp; Fargesa</t>
  </si>
  <si>
    <t>E450000000472.</t>
  </si>
  <si>
    <t>Almacenes Iberia</t>
  </si>
  <si>
    <t>E450000018371 Y E450000018372.</t>
  </si>
  <si>
    <t>Rojas &amp; Serranos</t>
  </si>
  <si>
    <t>B1500001460</t>
  </si>
  <si>
    <t>023-0074102-8</t>
  </si>
  <si>
    <t>Rosa Armanda Garcia</t>
  </si>
  <si>
    <t>Barreros Pharma</t>
  </si>
  <si>
    <t>B1500000192</t>
  </si>
  <si>
    <t>B1500003288</t>
  </si>
  <si>
    <t>E450000008687</t>
  </si>
  <si>
    <t>B1500001497 Y B1500001523</t>
  </si>
  <si>
    <t>E450000004129.</t>
  </si>
  <si>
    <t>B1500001547</t>
  </si>
  <si>
    <t>005-0042475-9</t>
  </si>
  <si>
    <t>Grisel Marte Polanco</t>
  </si>
  <si>
    <t>402-2456377-1</t>
  </si>
  <si>
    <t>Victoria M. Vargas</t>
  </si>
  <si>
    <t>026-0141642-9</t>
  </si>
  <si>
    <t>Yinorca M. Mercedes</t>
  </si>
  <si>
    <t>025-0024901-2</t>
  </si>
  <si>
    <t>Luisa Dellanire Jimenez</t>
  </si>
  <si>
    <t>295-0000355-2</t>
  </si>
  <si>
    <t>Grecia Quezada De Aquino</t>
  </si>
  <si>
    <t>B1500000522</t>
  </si>
  <si>
    <t>E450000093817</t>
  </si>
  <si>
    <t>E450000095109</t>
  </si>
  <si>
    <t>E450000095152</t>
  </si>
  <si>
    <t>Pago de servicios de dominio y paquete de oficina</t>
  </si>
  <si>
    <t>B1500002188</t>
  </si>
  <si>
    <t>Pago de utiles materiales de limpiezas</t>
  </si>
  <si>
    <t>Pago servicios de mantenimiento y rep, eqs de informatica</t>
  </si>
  <si>
    <t>B1500000285 y B1500000286</t>
  </si>
  <si>
    <t>B1500000021, B1500000126 Y B1500000127</t>
  </si>
  <si>
    <t>B1500011232, B1500011233, B1500011234, B1500011235, B1500011237 Y B1500030</t>
  </si>
  <si>
    <t>Ana Del Rosario</t>
  </si>
  <si>
    <t>41144060992</t>
  </si>
  <si>
    <t>41144061219</t>
  </si>
  <si>
    <t>Adela Esther Geronimo</t>
  </si>
  <si>
    <t>41151519041</t>
  </si>
  <si>
    <t>41151519205</t>
  </si>
  <si>
    <t>41151519360</t>
  </si>
  <si>
    <t>41151519538</t>
  </si>
  <si>
    <t>41151519704</t>
  </si>
  <si>
    <t>026-0127971-0</t>
  </si>
  <si>
    <t>026-0080130-8</t>
  </si>
  <si>
    <t>026-0126083-5</t>
  </si>
  <si>
    <t>Heisy Guerrero</t>
  </si>
  <si>
    <t>402-2333521-3</t>
  </si>
  <si>
    <t>Luis Blanco Soto</t>
  </si>
  <si>
    <t>41152843308</t>
  </si>
  <si>
    <t>41152843907</t>
  </si>
  <si>
    <t>41152844251</t>
  </si>
  <si>
    <r>
      <t>E450000001959, E450000002023, E450000002189, E450000003075,</t>
    </r>
    <r>
      <rPr>
        <sz val="10"/>
        <rFont val="Arial"/>
        <family val="2"/>
      </rPr>
      <t xml:space="preserve"> E450000003210, E450000003227, E450000003234, E450000003298</t>
    </r>
    <r>
      <rPr>
        <sz val="10"/>
        <color rgb="FFFF0000"/>
        <rFont val="Arial"/>
        <family val="2"/>
      </rPr>
      <t>,</t>
    </r>
    <r>
      <rPr>
        <sz val="10"/>
        <rFont val="Arial"/>
        <family val="2"/>
      </rPr>
      <t xml:space="preserve"> E450000003387, E450000003393, E450000003449, E450000003594 Y E450000003587.</t>
    </r>
  </si>
  <si>
    <t xml:space="preserve">Servicios Expreso Del Este </t>
  </si>
  <si>
    <t>Pago de materiales de oficina.</t>
  </si>
  <si>
    <t>41161005808</t>
  </si>
  <si>
    <t>41161050160</t>
  </si>
  <si>
    <t>41161050780</t>
  </si>
  <si>
    <t>41161050966</t>
  </si>
  <si>
    <t>41161051160</t>
  </si>
  <si>
    <t>41161051415</t>
  </si>
  <si>
    <t>41161051648</t>
  </si>
  <si>
    <t>41161051844</t>
  </si>
  <si>
    <t>41161052193</t>
  </si>
  <si>
    <t>41161052406</t>
  </si>
  <si>
    <t>E450000000832</t>
  </si>
  <si>
    <t>41179396893</t>
  </si>
  <si>
    <t>41179397295</t>
  </si>
  <si>
    <t>41181135241</t>
  </si>
  <si>
    <t>41181135540</t>
  </si>
  <si>
    <t>41181135771</t>
  </si>
  <si>
    <t>41181136110</t>
  </si>
  <si>
    <t>B1500003338</t>
  </si>
  <si>
    <t>Vanguardia Salud</t>
  </si>
  <si>
    <t>B1500004452</t>
  </si>
  <si>
    <t>Terelab</t>
  </si>
  <si>
    <t>EPX</t>
  </si>
  <si>
    <t>Pago de alimentos.</t>
  </si>
  <si>
    <t>B1500000287 Y B1500000288</t>
  </si>
  <si>
    <t>B1500001564 Y B1500001566</t>
  </si>
  <si>
    <t>B1500001437</t>
  </si>
  <si>
    <t>Pago de materiales de limpieza y plasticos</t>
  </si>
  <si>
    <t>B1500000422</t>
  </si>
  <si>
    <t>E450000009128</t>
  </si>
  <si>
    <t>41194274697</t>
  </si>
  <si>
    <t>41194274756</t>
  </si>
  <si>
    <t>Ramirez Soluciones</t>
  </si>
  <si>
    <t>E450000000400</t>
  </si>
  <si>
    <t xml:space="preserve">Caribbean Equipment Medical </t>
  </si>
  <si>
    <t>41198872657</t>
  </si>
  <si>
    <t>41198873219</t>
  </si>
  <si>
    <t>41205972615</t>
  </si>
  <si>
    <t>41206848637</t>
  </si>
  <si>
    <t>41206848818</t>
  </si>
  <si>
    <t>E450000018425, E450000018429 Y E450000018376</t>
  </si>
  <si>
    <t>41206849138</t>
  </si>
  <si>
    <t>E450000000596, E450000000571,  E450000000561, E450000000584, E450000000585, E450000000597, E450000000606, E450000000612, E450000000614,  E450000000613,   E450000000616, E450000000621, E450000000630,  E450000000669, E450000000670, E450000000668, E450000000681 Y E45000000709.</t>
  </si>
  <si>
    <t>E450000000017 abono.</t>
  </si>
  <si>
    <t>E450000000234 abono.</t>
  </si>
  <si>
    <t>41208787866</t>
  </si>
  <si>
    <t>41208788051</t>
  </si>
  <si>
    <t>41208788227</t>
  </si>
  <si>
    <t>41208788424</t>
  </si>
  <si>
    <t>41208788645</t>
  </si>
  <si>
    <t>41211535629</t>
  </si>
  <si>
    <t>41211535746</t>
  </si>
  <si>
    <t>41213312267</t>
  </si>
  <si>
    <t>41213312524</t>
  </si>
  <si>
    <t>41213322234</t>
  </si>
  <si>
    <t>25013508779-0</t>
  </si>
  <si>
    <t>Noviembre</t>
  </si>
  <si>
    <t>Noviembre.2025</t>
  </si>
  <si>
    <t>Pago de Productos de artes graficas</t>
  </si>
  <si>
    <t>B1500001120</t>
  </si>
  <si>
    <t>Pago de TSS mes de Octubre 2025 de los empleados</t>
  </si>
  <si>
    <t>1020-2524-4747-7577</t>
  </si>
  <si>
    <t>Pago de Servicios de Infotep mes de Octubre 2025</t>
  </si>
  <si>
    <t>Pago de electrodomestico</t>
  </si>
  <si>
    <t>E450000010715</t>
  </si>
  <si>
    <t>Pago de nomina interna mes de Noviembre 2025</t>
  </si>
  <si>
    <t>B1500008540</t>
  </si>
  <si>
    <t>Pago de IR-17 mes de Octubre 2025</t>
  </si>
  <si>
    <t>25013385235-0/2595497790-9</t>
  </si>
  <si>
    <t>402-2089973-2</t>
  </si>
  <si>
    <t>Darling Naftali Lopez Rabassa</t>
  </si>
  <si>
    <t>Pago de Servicios de Alimentacion</t>
  </si>
  <si>
    <t>B1500000039-B1500000041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</si>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</sst>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,##0.00\ _€_-;\-* #,##0.00\ _€_-;_-* &quot;-&quot;??\ _€_-;_-@_-"/>
  </numFmts>
  <fonts count="1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1" borderId="0" applyNumberFormat="0" applyBorder="0" applyAlignment="0" applyProtection="0"/>
    <xf numFmtId="0" fontId="90" fillId="7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9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8" borderId="0" applyNumberFormat="0" applyBorder="0" applyAlignment="0" applyProtection="0"/>
    <xf numFmtId="0" fontId="91" fillId="17" borderId="0" applyNumberFormat="0" applyBorder="0" applyAlignment="0" applyProtection="0"/>
    <xf numFmtId="0" fontId="92" fillId="5" borderId="51" applyNumberFormat="0" applyAlignment="0" applyProtection="0"/>
    <xf numFmtId="0" fontId="93" fillId="29" borderId="52" applyNumberFormat="0" applyAlignment="0" applyProtection="0"/>
    <xf numFmtId="0" fontId="94" fillId="0" borderId="0" applyNumberFormat="0" applyFill="0" applyBorder="0" applyAlignment="0" applyProtection="0"/>
    <xf numFmtId="0" fontId="95" fillId="18" borderId="0" applyNumberFormat="0" applyBorder="0" applyAlignment="0" applyProtection="0"/>
    <xf numFmtId="0" fontId="96" fillId="0" borderId="54" applyNumberFormat="0" applyFill="0" applyAlignment="0" applyProtection="0"/>
    <xf numFmtId="0" fontId="97" fillId="0" borderId="55" applyNumberFormat="0" applyFill="0" applyAlignment="0" applyProtection="0"/>
    <xf numFmtId="0" fontId="98" fillId="0" borderId="56" applyNumberFormat="0" applyFill="0" applyAlignment="0" applyProtection="0"/>
    <xf numFmtId="0" fontId="98" fillId="0" borderId="0" applyNumberFormat="0" applyFill="0" applyBorder="0" applyAlignment="0" applyProtection="0"/>
    <xf numFmtId="0" fontId="99" fillId="20" borderId="51" applyNumberFormat="0" applyAlignment="0" applyProtection="0"/>
    <xf numFmtId="0" fontId="100" fillId="0" borderId="53" applyNumberFormat="0" applyFill="0" applyAlignment="0" applyProtection="0"/>
    <xf numFmtId="0" fontId="101" fillId="30" borderId="0" applyNumberFormat="0" applyBorder="0" applyAlignment="0" applyProtection="0"/>
    <xf numFmtId="0" fontId="26" fillId="31" borderId="57" applyNumberFormat="0" applyFont="0" applyAlignment="0" applyProtection="0"/>
    <xf numFmtId="0" fontId="102" fillId="5" borderId="58" applyNumberFormat="0" applyAlignment="0" applyProtection="0"/>
    <xf numFmtId="0" fontId="103" fillId="0" borderId="0" applyNumberFormat="0" applyFill="0" applyBorder="0" applyAlignment="0" applyProtection="0"/>
    <xf numFmtId="0" fontId="104" fillId="0" borderId="59" applyNumberFormat="0" applyFill="0" applyAlignment="0" applyProtection="0"/>
    <xf numFmtId="0" fontId="105" fillId="0" borderId="0" applyNumberFormat="0" applyFill="0" applyBorder="0" applyAlignment="0" applyProtection="0"/>
    <xf numFmtId="0" fontId="92" fillId="5" borderId="60" applyNumberFormat="0" applyAlignment="0" applyProtection="0"/>
    <xf numFmtId="0" fontId="99" fillId="20" borderId="60" applyNumberFormat="0" applyAlignment="0" applyProtection="0"/>
    <xf numFmtId="0" fontId="26" fillId="31" borderId="61" applyNumberFormat="0" applyFont="0" applyAlignment="0" applyProtection="0"/>
    <xf numFmtId="0" fontId="102" fillId="5" borderId="62" applyNumberFormat="0" applyAlignment="0" applyProtection="0"/>
    <xf numFmtId="0" fontId="104" fillId="0" borderId="63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5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6" fontId="25" fillId="4" borderId="1" xfId="4" applyNumberFormat="1" applyFont="1" applyFill="1" applyBorder="1" applyAlignment="1">
      <alignment vertical="top"/>
    </xf>
    <xf numFmtId="166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6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6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6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6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6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6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7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7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7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7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9" fontId="51" fillId="0" borderId="30" xfId="8" applyNumberFormat="1" applyFont="1" applyBorder="1" applyAlignment="1">
      <alignment horizontal="center"/>
    </xf>
    <xf numFmtId="170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5" fontId="51" fillId="0" borderId="8" xfId="1" applyNumberFormat="1" applyFont="1" applyBorder="1"/>
    <xf numFmtId="165" fontId="2" fillId="0" borderId="0" xfId="1" applyNumberFormat="1"/>
    <xf numFmtId="171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1" fontId="63" fillId="0" borderId="30" xfId="8" applyNumberFormat="1" applyFont="1" applyBorder="1" applyAlignment="1">
      <alignment horizontal="center"/>
    </xf>
    <xf numFmtId="165" fontId="51" fillId="0" borderId="30" xfId="1" applyNumberFormat="1" applyFont="1" applyBorder="1"/>
    <xf numFmtId="0" fontId="51" fillId="0" borderId="31" xfId="1" applyFont="1" applyBorder="1"/>
    <xf numFmtId="169" fontId="51" fillId="0" borderId="8" xfId="3" applyNumberFormat="1" applyFont="1" applyBorder="1" applyAlignment="1">
      <alignment horizontal="center"/>
    </xf>
    <xf numFmtId="165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2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7" xfId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168" fontId="3" fillId="5" borderId="48" xfId="1" applyNumberFormat="1" applyFont="1" applyFill="1" applyBorder="1" applyAlignment="1">
      <alignment horizontal="center"/>
    </xf>
    <xf numFmtId="4" fontId="3" fillId="5" borderId="48" xfId="1" applyNumberFormat="1" applyFont="1" applyFill="1" applyBorder="1" applyAlignment="1">
      <alignment horizontal="center" wrapText="1"/>
    </xf>
    <xf numFmtId="4" fontId="3" fillId="5" borderId="48" xfId="1" applyNumberFormat="1" applyFont="1" applyFill="1" applyBorder="1" applyAlignment="1">
      <alignment horizontal="center"/>
    </xf>
    <xf numFmtId="4" fontId="3" fillId="5" borderId="48" xfId="6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14" fontId="82" fillId="0" borderId="0" xfId="0" applyNumberFormat="1" applyFont="1" applyAlignment="1">
      <alignment horizontal="left"/>
    </xf>
    <xf numFmtId="4" fontId="2" fillId="0" borderId="0" xfId="6" applyNumberFormat="1" applyFont="1" applyBorder="1" applyAlignment="1">
      <alignment horizontal="right"/>
    </xf>
    <xf numFmtId="167" fontId="21" fillId="0" borderId="0" xfId="1" applyNumberFormat="1" applyFont="1"/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3" fillId="0" borderId="0" xfId="2" applyNumberFormat="1" applyFont="1" applyFill="1" applyBorder="1" applyAlignment="1">
      <alignment horizontal="left"/>
    </xf>
    <xf numFmtId="167" fontId="2" fillId="0" borderId="0" xfId="1" applyNumberFormat="1"/>
    <xf numFmtId="4" fontId="83" fillId="0" borderId="0" xfId="1" applyNumberFormat="1" applyFont="1"/>
    <xf numFmtId="173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5" fillId="0" borderId="0" xfId="0" applyNumberFormat="1" applyFont="1" applyAlignment="1">
      <alignment horizontal="right"/>
    </xf>
    <xf numFmtId="43" fontId="2" fillId="0" borderId="1" xfId="7" applyFont="1" applyFill="1" applyBorder="1"/>
    <xf numFmtId="173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43" fontId="73" fillId="0" borderId="0" xfId="7" applyFont="1"/>
    <xf numFmtId="0" fontId="22" fillId="0" borderId="0" xfId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center" wrapText="1"/>
    </xf>
    <xf numFmtId="1" fontId="88" fillId="0" borderId="0" xfId="0" applyNumberFormat="1" applyFont="1" applyAlignment="1">
      <alignment horizontal="center"/>
    </xf>
    <xf numFmtId="168" fontId="88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7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7" fontId="88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0" xfId="1" applyFont="1" applyFill="1" applyBorder="1" applyAlignment="1">
      <alignment horizontal="center" wrapText="1"/>
    </xf>
    <xf numFmtId="0" fontId="2" fillId="0" borderId="45" xfId="1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7" xfId="1" applyBorder="1" applyAlignment="1">
      <alignment horizontal="right" wrapText="1"/>
    </xf>
    <xf numFmtId="4" fontId="21" fillId="0" borderId="48" xfId="1" applyNumberFormat="1" applyFont="1" applyBorder="1" applyAlignment="1">
      <alignment horizontal="left" wrapText="1"/>
    </xf>
    <xf numFmtId="4" fontId="21" fillId="0" borderId="48" xfId="1" applyNumberFormat="1" applyFont="1" applyBorder="1" applyAlignment="1">
      <alignment horizontal="center"/>
    </xf>
    <xf numFmtId="168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wrapText="1"/>
    </xf>
    <xf numFmtId="1" fontId="21" fillId="0" borderId="48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left"/>
    </xf>
    <xf numFmtId="43" fontId="2" fillId="0" borderId="67" xfId="1" applyNumberFormat="1" applyBorder="1" applyAlignment="1">
      <alignment horizontal="left" vertical="center"/>
    </xf>
    <xf numFmtId="43" fontId="63" fillId="0" borderId="65" xfId="4" applyFont="1" applyFill="1" applyBorder="1" applyAlignment="1">
      <alignment horizontal="center"/>
    </xf>
    <xf numFmtId="43" fontId="49" fillId="0" borderId="65" xfId="3" applyFont="1" applyFill="1" applyBorder="1" applyAlignment="1">
      <alignment horizontal="center"/>
    </xf>
    <xf numFmtId="43" fontId="86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2" fillId="0" borderId="64" xfId="1" applyBorder="1" applyAlignment="1">
      <alignment horizontal="left" vertical="center"/>
    </xf>
    <xf numFmtId="43" fontId="2" fillId="0" borderId="65" xfId="2" applyNumberFormat="1" applyFont="1" applyFill="1" applyBorder="1" applyAlignment="1">
      <alignment horizontal="left" vertical="center"/>
    </xf>
    <xf numFmtId="43" fontId="2" fillId="0" borderId="65" xfId="1" applyNumberFormat="1" applyBorder="1" applyAlignment="1">
      <alignment horizontal="left" vertical="center"/>
    </xf>
    <xf numFmtId="0" fontId="3" fillId="5" borderId="69" xfId="1" applyFont="1" applyFill="1" applyBorder="1" applyAlignment="1">
      <alignment horizontal="center"/>
    </xf>
    <xf numFmtId="0" fontId="3" fillId="5" borderId="70" xfId="1" applyFont="1" applyFill="1" applyBorder="1" applyAlignment="1">
      <alignment horizontal="center"/>
    </xf>
    <xf numFmtId="168" fontId="3" fillId="5" borderId="70" xfId="1" applyNumberFormat="1" applyFont="1" applyFill="1" applyBorder="1" applyAlignment="1">
      <alignment horizontal="center"/>
    </xf>
    <xf numFmtId="4" fontId="3" fillId="5" borderId="70" xfId="1" applyNumberFormat="1" applyFont="1" applyFill="1" applyBorder="1" applyAlignment="1">
      <alignment horizontal="center" wrapText="1"/>
    </xf>
    <xf numFmtId="4" fontId="3" fillId="5" borderId="70" xfId="1" applyNumberFormat="1" applyFont="1" applyFill="1" applyBorder="1" applyAlignment="1">
      <alignment horizontal="center"/>
    </xf>
    <xf numFmtId="0" fontId="3" fillId="5" borderId="71" xfId="1" applyFont="1" applyFill="1" applyBorder="1" applyAlignment="1">
      <alignment horizontal="center"/>
    </xf>
    <xf numFmtId="43" fontId="51" fillId="0" borderId="65" xfId="7" applyFont="1" applyFill="1" applyBorder="1" applyAlignment="1">
      <alignment horizontal="right"/>
    </xf>
    <xf numFmtId="43" fontId="51" fillId="0" borderId="65" xfId="7" applyFont="1" applyFill="1" applyBorder="1" applyAlignment="1"/>
    <xf numFmtId="43" fontId="51" fillId="0" borderId="65" xfId="7" applyFont="1" applyFill="1" applyBorder="1" applyAlignment="1">
      <alignment horizontal="right" wrapText="1"/>
    </xf>
    <xf numFmtId="0" fontId="51" fillId="0" borderId="65" xfId="0" applyFont="1" applyBorder="1"/>
    <xf numFmtId="0" fontId="51" fillId="0" borderId="9" xfId="0" applyFont="1" applyBorder="1"/>
    <xf numFmtId="0" fontId="2" fillId="0" borderId="0" xfId="1" applyAlignment="1">
      <alignment horizontal="left" vertical="center"/>
    </xf>
    <xf numFmtId="0" fontId="21" fillId="0" borderId="10" xfId="1" applyFont="1" applyBorder="1" applyAlignment="1">
      <alignment horizontal="center" vertical="center"/>
    </xf>
    <xf numFmtId="0" fontId="2" fillId="0" borderId="65" xfId="1" applyBorder="1" applyAlignment="1">
      <alignment horizontal="left" vertical="center"/>
    </xf>
    <xf numFmtId="43" fontId="51" fillId="0" borderId="72" xfId="7" applyFont="1" applyFill="1" applyBorder="1" applyAlignment="1">
      <alignment horizontal="right"/>
    </xf>
    <xf numFmtId="43" fontId="51" fillId="0" borderId="72" xfId="7" applyFont="1" applyFill="1" applyBorder="1" applyAlignment="1"/>
    <xf numFmtId="43" fontId="51" fillId="0" borderId="72" xfId="7" applyFont="1" applyFill="1" applyBorder="1" applyAlignment="1">
      <alignment horizontal="right" wrapText="1"/>
    </xf>
    <xf numFmtId="0" fontId="54" fillId="0" borderId="72" xfId="0" applyFont="1" applyBorder="1" applyAlignment="1">
      <alignment horizontal="center"/>
    </xf>
    <xf numFmtId="4" fontId="54" fillId="0" borderId="72" xfId="0" applyNumberFormat="1" applyFont="1" applyBorder="1"/>
    <xf numFmtId="17" fontId="87" fillId="0" borderId="72" xfId="0" applyNumberFormat="1" applyFont="1" applyBorder="1"/>
    <xf numFmtId="0" fontId="87" fillId="0" borderId="72" xfId="0" applyFont="1" applyBorder="1"/>
    <xf numFmtId="0" fontId="87" fillId="0" borderId="73" xfId="0" applyFont="1" applyBorder="1"/>
    <xf numFmtId="4" fontId="39" fillId="0" borderId="30" xfId="1" applyNumberFormat="1" applyFont="1" applyBorder="1"/>
    <xf numFmtId="4" fontId="49" fillId="0" borderId="67" xfId="1" applyNumberFormat="1" applyFont="1" applyBorder="1"/>
    <xf numFmtId="4" fontId="47" fillId="13" borderId="48" xfId="1" applyNumberFormat="1" applyFont="1" applyFill="1" applyBorder="1"/>
    <xf numFmtId="0" fontId="2" fillId="0" borderId="65" xfId="1" applyBorder="1" applyAlignment="1">
      <alignment horizontal="center" vertical="center"/>
    </xf>
    <xf numFmtId="168" fontId="59" fillId="0" borderId="0" xfId="1" applyNumberFormat="1" applyFont="1" applyAlignment="1">
      <alignment horizontal="right"/>
    </xf>
    <xf numFmtId="0" fontId="51" fillId="0" borderId="72" xfId="0" applyFont="1" applyBorder="1"/>
    <xf numFmtId="0" fontId="2" fillId="0" borderId="67" xfId="1" applyBorder="1" applyAlignment="1">
      <alignment horizontal="left" vertical="center"/>
    </xf>
    <xf numFmtId="0" fontId="21" fillId="0" borderId="67" xfId="1" applyFont="1" applyBorder="1" applyAlignment="1">
      <alignment horizontal="center" vertical="center"/>
    </xf>
    <xf numFmtId="43" fontId="67" fillId="0" borderId="0" xfId="1" applyNumberFormat="1" applyFont="1"/>
    <xf numFmtId="0" fontId="2" fillId="0" borderId="66" xfId="1" applyBorder="1" applyAlignment="1">
      <alignment horizontal="left" vertical="center" wrapText="1"/>
    </xf>
    <xf numFmtId="0" fontId="21" fillId="0" borderId="65" xfId="1" applyFont="1" applyBorder="1" applyAlignment="1">
      <alignment horizontal="center" vertical="center"/>
    </xf>
    <xf numFmtId="0" fontId="60" fillId="0" borderId="30" xfId="8" applyNumberFormat="1" applyFont="1" applyBorder="1" applyAlignment="1">
      <alignment horizontal="center"/>
    </xf>
    <xf numFmtId="0" fontId="85" fillId="0" borderId="0" xfId="0" applyFont="1" applyAlignment="1">
      <alignment horizontal="right"/>
    </xf>
    <xf numFmtId="0" fontId="85" fillId="0" borderId="0" xfId="12" applyFont="1" applyAlignment="1">
      <alignment horizontal="right"/>
    </xf>
    <xf numFmtId="17" fontId="3" fillId="0" borderId="0" xfId="1" applyNumberFormat="1" applyFont="1" applyAlignment="1">
      <alignment horizontal="center"/>
    </xf>
    <xf numFmtId="0" fontId="54" fillId="0" borderId="75" xfId="0" applyFont="1" applyBorder="1" applyAlignment="1">
      <alignment horizontal="center"/>
    </xf>
    <xf numFmtId="43" fontId="25" fillId="0" borderId="30" xfId="1" applyNumberFormat="1" applyFont="1" applyBorder="1"/>
    <xf numFmtId="0" fontId="62" fillId="0" borderId="0" xfId="0" applyFont="1" applyAlignment="1">
      <alignment horizontal="center" vertical="top" wrapText="1"/>
    </xf>
    <xf numFmtId="0" fontId="65" fillId="0" borderId="66" xfId="1" applyFont="1" applyBorder="1" applyAlignment="1">
      <alignment horizontal="left" vertical="center" wrapText="1"/>
    </xf>
    <xf numFmtId="43" fontId="2" fillId="0" borderId="7" xfId="2" applyNumberFormat="1" applyFont="1" applyFill="1" applyBorder="1" applyAlignment="1">
      <alignment horizontal="left" vertical="center"/>
    </xf>
    <xf numFmtId="43" fontId="2" fillId="0" borderId="22" xfId="2" applyNumberFormat="1" applyFont="1" applyFill="1" applyBorder="1" applyAlignment="1">
      <alignment horizontal="left" vertical="center"/>
    </xf>
    <xf numFmtId="43" fontId="2" fillId="0" borderId="7" xfId="1" applyNumberFormat="1" applyBorder="1" applyAlignment="1">
      <alignment horizontal="left" vertical="center"/>
    </xf>
    <xf numFmtId="4" fontId="2" fillId="0" borderId="65" xfId="6" applyNumberFormat="1" applyFont="1" applyFill="1" applyBorder="1" applyAlignment="1">
      <alignment horizontal="right"/>
    </xf>
    <xf numFmtId="0" fontId="2" fillId="0" borderId="10" xfId="1" applyBorder="1" applyAlignment="1">
      <alignment horizontal="left" vertical="center"/>
    </xf>
    <xf numFmtId="0" fontId="51" fillId="0" borderId="65" xfId="0" applyFont="1" applyBorder="1" applyAlignment="1">
      <alignment horizontal="left"/>
    </xf>
    <xf numFmtId="0" fontId="51" fillId="0" borderId="65" xfId="0" applyFont="1" applyBorder="1" applyAlignment="1">
      <alignment horizontal="right"/>
    </xf>
    <xf numFmtId="14" fontId="51" fillId="0" borderId="65" xfId="0" applyNumberFormat="1" applyFont="1" applyBorder="1" applyAlignment="1">
      <alignment horizontal="center"/>
    </xf>
    <xf numFmtId="0" fontId="51" fillId="0" borderId="76" xfId="0" applyFont="1" applyBorder="1" applyAlignment="1">
      <alignment horizontal="center"/>
    </xf>
    <xf numFmtId="0" fontId="3" fillId="0" borderId="77" xfId="1" applyFont="1" applyBorder="1" applyAlignment="1">
      <alignment horizontal="center" wrapText="1"/>
    </xf>
    <xf numFmtId="0" fontId="51" fillId="0" borderId="9" xfId="0" applyFont="1" applyBorder="1" applyAlignment="1">
      <alignment horizontal="center"/>
    </xf>
    <xf numFmtId="0" fontId="3" fillId="0" borderId="78" xfId="1" applyFont="1" applyBorder="1" applyAlignment="1">
      <alignment horizontal="center" wrapText="1"/>
    </xf>
    <xf numFmtId="0" fontId="51" fillId="0" borderId="14" xfId="0" applyFont="1" applyBorder="1" applyAlignment="1">
      <alignment horizontal="center"/>
    </xf>
    <xf numFmtId="0" fontId="51" fillId="0" borderId="7" xfId="0" applyFont="1" applyBorder="1" applyAlignment="1">
      <alignment horizontal="left"/>
    </xf>
    <xf numFmtId="0" fontId="51" fillId="0" borderId="64" xfId="0" applyFont="1" applyBorder="1" applyAlignment="1">
      <alignment horizontal="left"/>
    </xf>
    <xf numFmtId="0" fontId="51" fillId="0" borderId="74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72" xfId="0" applyFont="1" applyBorder="1" applyAlignment="1">
      <alignment horizontal="right"/>
    </xf>
    <xf numFmtId="14" fontId="51" fillId="0" borderId="72" xfId="0" applyNumberFormat="1" applyFont="1" applyBorder="1" applyAlignment="1">
      <alignment horizontal="center"/>
    </xf>
    <xf numFmtId="0" fontId="51" fillId="0" borderId="43" xfId="0" applyFont="1" applyBorder="1" applyAlignment="1">
      <alignment horizontal="center"/>
    </xf>
    <xf numFmtId="0" fontId="60" fillId="0" borderId="39" xfId="0" applyFont="1" applyBorder="1" applyAlignment="1">
      <alignment horizontal="left"/>
    </xf>
    <xf numFmtId="0" fontId="2" fillId="0" borderId="16" xfId="1" applyBorder="1" applyAlignment="1">
      <alignment horizontal="left" vertical="center"/>
    </xf>
    <xf numFmtId="0" fontId="51" fillId="0" borderId="0" xfId="0" applyFont="1" applyAlignment="1">
      <alignment horizontal="left"/>
    </xf>
    <xf numFmtId="43" fontId="27" fillId="6" borderId="0" xfId="1" applyNumberFormat="1" applyFont="1" applyFill="1" applyAlignment="1">
      <alignment horizontal="center"/>
    </xf>
    <xf numFmtId="168" fontId="2" fillId="0" borderId="10" xfId="1" applyNumberFormat="1" applyBorder="1" applyAlignment="1">
      <alignment horizontal="center" vertical="center"/>
    </xf>
    <xf numFmtId="0" fontId="2" fillId="0" borderId="67" xfId="1" applyBorder="1" applyAlignment="1">
      <alignment horizontal="center" vertical="center"/>
    </xf>
    <xf numFmtId="14" fontId="2" fillId="0" borderId="68" xfId="1" applyNumberFormat="1" applyBorder="1" applyAlignment="1">
      <alignment horizontal="left"/>
    </xf>
    <xf numFmtId="4" fontId="2" fillId="0" borderId="65" xfId="1" applyNumberFormat="1" applyBorder="1" applyAlignment="1">
      <alignment horizontal="center" wrapText="1"/>
    </xf>
    <xf numFmtId="0" fontId="2" fillId="0" borderId="46" xfId="1" applyBorder="1" applyAlignment="1">
      <alignment horizontal="left" vertical="center"/>
    </xf>
    <xf numFmtId="43" fontId="0" fillId="0" borderId="65" xfId="7" applyFont="1" applyFill="1" applyBorder="1" applyAlignment="1">
      <alignment horizontal="center"/>
    </xf>
    <xf numFmtId="43" fontId="0" fillId="0" borderId="65" xfId="7" applyFont="1" applyBorder="1" applyAlignment="1">
      <alignment horizontal="center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8" xfId="1" applyNumberFormat="1" applyFont="1" applyBorder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7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165" fontId="51" fillId="0" borderId="8" xfId="1" applyNumberFormat="1" applyFont="1" applyBorder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63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30" xfId="1" applyFont="1" applyBorder="1" applyAlignment="1">
      <alignment horizontal="left"/>
    </xf>
    <xf numFmtId="172" fontId="51" fillId="0" borderId="30" xfId="1" applyNumberFormat="1" applyFont="1" applyBorder="1" applyAlignment="1">
      <alignment horizontal="center"/>
    </xf>
    <xf numFmtId="172" fontId="51" fillId="0" borderId="8" xfId="1" applyNumberFormat="1" applyFont="1" applyBorder="1" applyAlignment="1">
      <alignment horizontal="center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31" xfId="1" applyFont="1" applyBorder="1" applyAlignment="1">
      <alignment horizontal="left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 5" xfId="60" xr:uid="{00000000-0005-0000-0000-00002A000000}"/>
    <cellStyle name="Millares 6" xfId="59" xr:uid="{00000000-0005-0000-0000-00002B000000}"/>
    <cellStyle name="Millares_29 feb DESEMBOLSO2004" xfId="6" xr:uid="{00000000-0005-0000-0000-00002C000000}"/>
    <cellStyle name="Millares_29 feb DESEMBOLSO2004 2" xfId="9" xr:uid="{00000000-0005-0000-0000-00002D000000}"/>
    <cellStyle name="Neutral 2" xfId="48" xr:uid="{00000000-0005-0000-0000-00002E000000}"/>
    <cellStyle name="Normal" xfId="0" builtinId="0"/>
    <cellStyle name="Normal 2" xfId="1" xr:uid="{00000000-0005-0000-0000-000030000000}"/>
    <cellStyle name="Normal 2 2" xfId="5" xr:uid="{00000000-0005-0000-0000-000031000000}"/>
    <cellStyle name="Normal 3" xfId="11" xr:uid="{00000000-0005-0000-0000-000032000000}"/>
    <cellStyle name="Normal 4" xfId="12" xr:uid="{00000000-0005-0000-0000-000033000000}"/>
    <cellStyle name="Note" xfId="49" xr:uid="{00000000-0005-0000-0000-000034000000}"/>
    <cellStyle name="Note 2" xfId="56" xr:uid="{00000000-0005-0000-0000-000035000000}"/>
    <cellStyle name="Output" xfId="50" xr:uid="{00000000-0005-0000-0000-000036000000}"/>
    <cellStyle name="Output 2" xfId="57" xr:uid="{00000000-0005-0000-0000-000037000000}"/>
    <cellStyle name="Porcentaje 2" xfId="2" xr:uid="{00000000-0005-0000-0000-000038000000}"/>
    <cellStyle name="Title" xfId="51" xr:uid="{00000000-0005-0000-0000-000039000000}"/>
    <cellStyle name="Total 2" xfId="52" xr:uid="{00000000-0005-0000-0000-00003A000000}"/>
    <cellStyle name="Total 3" xfId="58" xr:uid="{00000000-0005-0000-0000-00003B000000}"/>
    <cellStyle name="Warning Text" xfId="53" xr:uid="{00000000-0005-0000-0000-00003C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382888</xdr:colOff>
      <xdr:row>0</xdr:row>
      <xdr:rowOff>250768</xdr:rowOff>
    </xdr:from>
    <xdr:ext cx="1973296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888" y="250768"/>
          <a:ext cx="197329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947001</xdr:colOff>
      <xdr:row>61</xdr:row>
      <xdr:rowOff>144656</xdr:rowOff>
    </xdr:from>
    <xdr:to>
      <xdr:col>9</xdr:col>
      <xdr:colOff>3152192</xdr:colOff>
      <xdr:row>67</xdr:row>
      <xdr:rowOff>51670</xdr:rowOff>
    </xdr:to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6106" y="27767156"/>
          <a:ext cx="2205191" cy="1110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" name="9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" name="9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4" name="9 Imagen">
          <a:extLst>
            <a:ext uri="{FF2B5EF4-FFF2-40B4-BE49-F238E27FC236}">
              <a16:creationId xmlns:a16="http://schemas.microsoft.com/office/drawing/2014/main" id="{358D5CDF-7946-4F07-A7AB-5E164C31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5" name="9 Imagen">
          <a:extLst>
            <a:ext uri="{FF2B5EF4-FFF2-40B4-BE49-F238E27FC236}">
              <a16:creationId xmlns:a16="http://schemas.microsoft.com/office/drawing/2014/main" id="{3A152223-2878-4F72-95A1-F54E4E4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6" name="9 Imagen">
          <a:extLst>
            <a:ext uri="{FF2B5EF4-FFF2-40B4-BE49-F238E27FC236}">
              <a16:creationId xmlns:a16="http://schemas.microsoft.com/office/drawing/2014/main" id="{CAB3748A-B6AF-4D93-AE50-70D52041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7" name="9 Imagen">
          <a:extLst>
            <a:ext uri="{FF2B5EF4-FFF2-40B4-BE49-F238E27FC236}">
              <a16:creationId xmlns:a16="http://schemas.microsoft.com/office/drawing/2014/main" id="{0C11EF59-42D1-436C-8A2A-47794C9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8" name="9 Imagen">
          <a:extLst>
            <a:ext uri="{FF2B5EF4-FFF2-40B4-BE49-F238E27FC236}">
              <a16:creationId xmlns:a16="http://schemas.microsoft.com/office/drawing/2014/main" id="{F8F6152F-DD7C-4161-BB40-1D0BB61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3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9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0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1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2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3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4" name="9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5" name="9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6" name="9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7" name="9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8" name="9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29" name="9 Imagen">
          <a:extLst>
            <a:ext uri="{FF2B5EF4-FFF2-40B4-BE49-F238E27FC236}">
              <a16:creationId xmlns:a16="http://schemas.microsoft.com/office/drawing/2014/main" id="{358D5CDF-7946-4F07-A7AB-5E164C31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0" name="9 Imagen">
          <a:extLst>
            <a:ext uri="{FF2B5EF4-FFF2-40B4-BE49-F238E27FC236}">
              <a16:creationId xmlns:a16="http://schemas.microsoft.com/office/drawing/2014/main" id="{3A152223-2878-4F72-95A1-F54E4E4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1" name="9 Imagen">
          <a:extLst>
            <a:ext uri="{FF2B5EF4-FFF2-40B4-BE49-F238E27FC236}">
              <a16:creationId xmlns:a16="http://schemas.microsoft.com/office/drawing/2014/main" id="{CAB3748A-B6AF-4D93-AE50-70D52041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2" name="9 Imagen">
          <a:extLst>
            <a:ext uri="{FF2B5EF4-FFF2-40B4-BE49-F238E27FC236}">
              <a16:creationId xmlns:a16="http://schemas.microsoft.com/office/drawing/2014/main" id="{0C11EF59-42D1-436C-8A2A-47794C9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3" name="9 Imagen">
          <a:extLst>
            <a:ext uri="{FF2B5EF4-FFF2-40B4-BE49-F238E27FC236}">
              <a16:creationId xmlns:a16="http://schemas.microsoft.com/office/drawing/2014/main" id="{F8F6152F-DD7C-4161-BB40-1D0BB61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4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5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6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7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8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9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0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1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2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3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4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5" name="9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6" name="9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7" name="9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8" name="9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9" name="9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0" name="9 Imagen">
          <a:extLst>
            <a:ext uri="{FF2B5EF4-FFF2-40B4-BE49-F238E27FC236}">
              <a16:creationId xmlns:a16="http://schemas.microsoft.com/office/drawing/2014/main" id="{358D5CDF-7946-4F07-A7AB-5E164C31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1" name="9 Imagen">
          <a:extLst>
            <a:ext uri="{FF2B5EF4-FFF2-40B4-BE49-F238E27FC236}">
              <a16:creationId xmlns:a16="http://schemas.microsoft.com/office/drawing/2014/main" id="{3A152223-2878-4F72-95A1-F54E4E4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2" name="9 Imagen">
          <a:extLst>
            <a:ext uri="{FF2B5EF4-FFF2-40B4-BE49-F238E27FC236}">
              <a16:creationId xmlns:a16="http://schemas.microsoft.com/office/drawing/2014/main" id="{CAB3748A-B6AF-4D93-AE50-70D52041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3" name="9 Imagen">
          <a:extLst>
            <a:ext uri="{FF2B5EF4-FFF2-40B4-BE49-F238E27FC236}">
              <a16:creationId xmlns:a16="http://schemas.microsoft.com/office/drawing/2014/main" id="{0C11EF59-42D1-436C-8A2A-47794C9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4" name="9 Imagen">
          <a:extLst>
            <a:ext uri="{FF2B5EF4-FFF2-40B4-BE49-F238E27FC236}">
              <a16:creationId xmlns:a16="http://schemas.microsoft.com/office/drawing/2014/main" id="{F8F6152F-DD7C-4161-BB40-1D0BB61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5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6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7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8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9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0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1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2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3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4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5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6" name="9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7" name="9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8" name="9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9" name="9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0" name="9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1" name="9 Imagen">
          <a:extLst>
            <a:ext uri="{FF2B5EF4-FFF2-40B4-BE49-F238E27FC236}">
              <a16:creationId xmlns:a16="http://schemas.microsoft.com/office/drawing/2014/main" id="{358D5CDF-7946-4F07-A7AB-5E164C31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2" name="9 Imagen">
          <a:extLst>
            <a:ext uri="{FF2B5EF4-FFF2-40B4-BE49-F238E27FC236}">
              <a16:creationId xmlns:a16="http://schemas.microsoft.com/office/drawing/2014/main" id="{3A152223-2878-4F72-95A1-F54E4E4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3" name="9 Imagen">
          <a:extLst>
            <a:ext uri="{FF2B5EF4-FFF2-40B4-BE49-F238E27FC236}">
              <a16:creationId xmlns:a16="http://schemas.microsoft.com/office/drawing/2014/main" id="{CAB3748A-B6AF-4D93-AE50-70D52041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4" name="9 Imagen">
          <a:extLst>
            <a:ext uri="{FF2B5EF4-FFF2-40B4-BE49-F238E27FC236}">
              <a16:creationId xmlns:a16="http://schemas.microsoft.com/office/drawing/2014/main" id="{0C11EF59-42D1-436C-8A2A-47794C9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5" name="9 Imagen">
          <a:extLst>
            <a:ext uri="{FF2B5EF4-FFF2-40B4-BE49-F238E27FC236}">
              <a16:creationId xmlns:a16="http://schemas.microsoft.com/office/drawing/2014/main" id="{F8F6152F-DD7C-4161-BB40-1D0BB61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6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7" name="9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8" name="9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79" name="9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0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226"/>
  <sheetViews>
    <sheetView topLeftCell="A184" zoomScaleNormal="100" workbookViewId="0">
      <selection activeCell="F11" sqref="F11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48"/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77"/>
    </row>
    <row r="2" spans="1:15" ht="14.25" customHeight="1" x14ac:dyDescent="0.5">
      <c r="A2" s="447"/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77"/>
    </row>
    <row r="3" spans="1:15" ht="18.75" customHeight="1" x14ac:dyDescent="0.5">
      <c r="A3" s="428" t="s">
        <v>172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77"/>
    </row>
    <row r="4" spans="1:15" ht="13.5" customHeight="1" x14ac:dyDescent="0.25">
      <c r="A4" s="415" t="s">
        <v>606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</row>
    <row r="5" spans="1:15" ht="13.5" customHeight="1" x14ac:dyDescent="0.25">
      <c r="A5" s="416" t="s">
        <v>171</v>
      </c>
      <c r="B5" s="416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29" t="s">
        <v>615</v>
      </c>
      <c r="G7" s="430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17" t="s">
        <v>168</v>
      </c>
      <c r="B8" s="417"/>
      <c r="C8" s="417"/>
      <c r="D8" s="417"/>
      <c r="E8" s="417"/>
      <c r="F8" s="417"/>
      <c r="G8" s="24" t="s">
        <v>167</v>
      </c>
      <c r="H8" s="431"/>
      <c r="I8" s="431"/>
      <c r="J8" s="431"/>
      <c r="K8" s="431"/>
      <c r="L8" s="431"/>
      <c r="M8" s="72"/>
    </row>
    <row r="9" spans="1:15" ht="18.75" customHeight="1" x14ac:dyDescent="0.4">
      <c r="A9" s="19" t="s">
        <v>166</v>
      </c>
      <c r="B9" s="19"/>
      <c r="C9" s="24"/>
      <c r="D9" s="431">
        <v>8</v>
      </c>
      <c r="E9" s="431"/>
      <c r="F9" s="433"/>
      <c r="G9" s="432" t="s">
        <v>613</v>
      </c>
      <c r="H9" s="431"/>
      <c r="I9" s="431"/>
      <c r="J9" s="431"/>
      <c r="K9" s="431"/>
      <c r="L9" s="431"/>
      <c r="M9" s="433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13">
        <f>K210</f>
        <v>1999915.9200000002</v>
      </c>
      <c r="I10" s="413"/>
      <c r="J10" s="413"/>
      <c r="K10" s="413"/>
      <c r="L10" s="413"/>
      <c r="M10" s="72"/>
      <c r="O10" s="225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>
        <f>'RELACION DE PAGO FR'!C6</f>
        <v>41144060992</v>
      </c>
      <c r="G11" s="69" t="s">
        <v>162</v>
      </c>
      <c r="H11" s="68"/>
      <c r="I11" s="444">
        <f>'RELACION DE PAGO FR'!C49</f>
        <v>41213322234</v>
      </c>
      <c r="J11" s="444"/>
      <c r="K11" s="444"/>
      <c r="L11" s="444"/>
      <c r="M11" s="67"/>
    </row>
    <row r="12" spans="1:15" ht="13.5" customHeight="1" x14ac:dyDescent="0.25">
      <c r="A12" s="417" t="s">
        <v>161</v>
      </c>
      <c r="B12" s="417"/>
      <c r="C12" s="417"/>
      <c r="D12" s="417"/>
      <c r="E12" s="417"/>
      <c r="F12" s="417"/>
      <c r="G12" s="417" t="s">
        <v>160</v>
      </c>
      <c r="H12" s="417"/>
      <c r="I12" s="417"/>
      <c r="J12" s="417"/>
      <c r="K12" s="417"/>
      <c r="L12" s="417"/>
      <c r="M12" s="417"/>
    </row>
    <row r="13" spans="1:15" ht="13.5" customHeight="1" x14ac:dyDescent="0.25">
      <c r="A13" s="432" t="s">
        <v>159</v>
      </c>
      <c r="B13" s="431"/>
      <c r="C13" s="431"/>
      <c r="D13" s="431"/>
      <c r="E13" s="431"/>
      <c r="F13" s="433"/>
      <c r="G13" s="19" t="s">
        <v>158</v>
      </c>
      <c r="H13" s="24"/>
      <c r="I13" s="413">
        <f>H10-K95</f>
        <v>1996895.62</v>
      </c>
      <c r="J13" s="413"/>
      <c r="K13" s="413"/>
      <c r="L13" s="414"/>
      <c r="M13" s="24"/>
    </row>
    <row r="14" spans="1:15" ht="13.5" customHeight="1" x14ac:dyDescent="0.25">
      <c r="A14" s="418" t="s">
        <v>157</v>
      </c>
      <c r="B14" s="434" t="s">
        <v>153</v>
      </c>
      <c r="C14" s="434" t="s">
        <v>152</v>
      </c>
      <c r="D14" s="434" t="s">
        <v>156</v>
      </c>
      <c r="E14" s="434" t="s">
        <v>150</v>
      </c>
      <c r="F14" s="436" t="s">
        <v>155</v>
      </c>
      <c r="G14" s="437"/>
      <c r="H14" s="440" t="s">
        <v>154</v>
      </c>
      <c r="I14" s="441"/>
      <c r="J14" s="441"/>
      <c r="K14" s="441"/>
      <c r="L14" s="441"/>
      <c r="M14" s="442" t="s">
        <v>149</v>
      </c>
    </row>
    <row r="15" spans="1:15" ht="41.25" customHeight="1" thickBot="1" x14ac:dyDescent="0.3">
      <c r="A15" s="419"/>
      <c r="B15" s="435"/>
      <c r="C15" s="435"/>
      <c r="D15" s="435"/>
      <c r="E15" s="435"/>
      <c r="F15" s="438"/>
      <c r="G15" s="439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43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20" t="s">
        <v>148</v>
      </c>
      <c r="G16" s="421"/>
      <c r="H16" s="58">
        <f>I17+I34+I39+I44+I53+I68+I73+I91+I117</f>
        <v>251507.78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2" t="s">
        <v>147</v>
      </c>
      <c r="G17" s="423"/>
      <c r="H17" s="51"/>
      <c r="I17" s="51">
        <f>J18+J20+J22+J24+J26+J28+J30+J32</f>
        <v>88176.88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24" t="s">
        <v>146</v>
      </c>
      <c r="G18" s="425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24" t="s">
        <v>146</v>
      </c>
      <c r="G19" s="425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26" t="s">
        <v>145</v>
      </c>
      <c r="G20" s="427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26" t="s">
        <v>145</v>
      </c>
      <c r="G21" s="427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26" t="s">
        <v>144</v>
      </c>
      <c r="G22" s="427"/>
      <c r="H22" s="43"/>
      <c r="I22" s="43"/>
      <c r="J22" s="43">
        <f>K23</f>
        <v>88176.88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26" t="s">
        <v>144</v>
      </c>
      <c r="G23" s="427"/>
      <c r="H23" s="43"/>
      <c r="I23" s="43"/>
      <c r="J23" s="43"/>
      <c r="K23" s="43">
        <f>'CUENTA T FR'!C75</f>
        <v>88176.88</v>
      </c>
      <c r="L23" s="43">
        <f>K23/$J$210</f>
        <v>4.4090293555941087E-2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24" t="s">
        <v>143</v>
      </c>
      <c r="G24" s="425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24" t="s">
        <v>143</v>
      </c>
      <c r="G25" s="425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26" t="s">
        <v>142</v>
      </c>
      <c r="G26" s="427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26" t="s">
        <v>142</v>
      </c>
      <c r="G27" s="427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26" t="s">
        <v>141</v>
      </c>
      <c r="G28" s="427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24" t="s">
        <v>140</v>
      </c>
      <c r="G29" s="425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24" t="s">
        <v>139</v>
      </c>
      <c r="G30" s="425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24" t="s">
        <v>139</v>
      </c>
      <c r="G31" s="425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26" t="s">
        <v>138</v>
      </c>
      <c r="G32" s="427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26" t="s">
        <v>138</v>
      </c>
      <c r="G33" s="427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2" t="s">
        <v>137</v>
      </c>
      <c r="G34" s="423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26" t="s">
        <v>136</v>
      </c>
      <c r="G35" s="427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26" t="s">
        <v>136</v>
      </c>
      <c r="G36" s="427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26" t="s">
        <v>135</v>
      </c>
      <c r="G37" s="427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26" t="s">
        <v>135</v>
      </c>
      <c r="G38" s="427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2" t="s">
        <v>134</v>
      </c>
      <c r="G39" s="423"/>
      <c r="H39" s="51"/>
      <c r="I39" s="51">
        <f>J40+J42</f>
        <v>21365.599999999999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26" t="s">
        <v>133</v>
      </c>
      <c r="G40" s="427"/>
      <c r="H40" s="43"/>
      <c r="I40" s="43"/>
      <c r="J40" s="43">
        <f>K41</f>
        <v>21365.599999999999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26" t="s">
        <v>133</v>
      </c>
      <c r="G41" s="427"/>
      <c r="H41" s="43"/>
      <c r="I41" s="43"/>
      <c r="J41" s="43"/>
      <c r="K41" s="43">
        <f>'CUENTA T FR'!K75</f>
        <v>21365.599999999999</v>
      </c>
      <c r="L41" s="43">
        <f>K41/$J$210</f>
        <v>1.0683249123793162E-2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26" t="s">
        <v>132</v>
      </c>
      <c r="G42" s="427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26" t="s">
        <v>132</v>
      </c>
      <c r="G43" s="427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2" t="s">
        <v>131</v>
      </c>
      <c r="G44" s="423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26" t="s">
        <v>130</v>
      </c>
      <c r="G45" s="427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26" t="s">
        <v>130</v>
      </c>
      <c r="G46" s="427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26" t="s">
        <v>129</v>
      </c>
      <c r="G47" s="427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26" t="s">
        <v>129</v>
      </c>
      <c r="G48" s="427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32" t="s">
        <v>128</v>
      </c>
      <c r="G49" s="433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32" t="s">
        <v>128</v>
      </c>
      <c r="G50" s="433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32" t="s">
        <v>127</v>
      </c>
      <c r="G51" s="433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32" t="s">
        <v>127</v>
      </c>
      <c r="G52" s="433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2" t="s">
        <v>126</v>
      </c>
      <c r="G53" s="423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45" t="s">
        <v>125</v>
      </c>
      <c r="G54" s="446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45" t="s">
        <v>125</v>
      </c>
      <c r="G55" s="446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24" t="s">
        <v>124</v>
      </c>
      <c r="G56" s="425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26" t="s">
        <v>123</v>
      </c>
      <c r="G57" s="427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26" t="s">
        <v>596</v>
      </c>
      <c r="G58" s="427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26" t="s">
        <v>122</v>
      </c>
      <c r="G59" s="427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24" t="s">
        <v>121</v>
      </c>
      <c r="G60" s="425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26" t="s">
        <v>120</v>
      </c>
      <c r="G61" s="427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26" t="s">
        <v>118</v>
      </c>
      <c r="G64" s="427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26" t="s">
        <v>118</v>
      </c>
      <c r="G65" s="427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2" t="s">
        <v>117</v>
      </c>
      <c r="G68" s="423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24" t="s">
        <v>116</v>
      </c>
      <c r="G69" s="425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24" t="s">
        <v>116</v>
      </c>
      <c r="G70" s="425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24" t="s">
        <v>115</v>
      </c>
      <c r="G71" s="425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24" t="s">
        <v>115</v>
      </c>
      <c r="G72" s="425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2" t="s">
        <v>114</v>
      </c>
      <c r="G73" s="423"/>
      <c r="H73" s="51"/>
      <c r="I73" s="51">
        <f>J74+J80+J89</f>
        <v>138945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32" t="s">
        <v>597</v>
      </c>
      <c r="G74" s="433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26" t="s">
        <v>113</v>
      </c>
      <c r="G75" s="427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26" t="s">
        <v>111</v>
      </c>
      <c r="G77" s="427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26" t="s">
        <v>571</v>
      </c>
      <c r="G78" s="427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26" t="s">
        <v>109</v>
      </c>
      <c r="G79" s="427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164301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26" t="s">
        <v>108</v>
      </c>
      <c r="G80" s="427"/>
      <c r="H80" s="43"/>
      <c r="I80" s="43"/>
      <c r="J80" s="43">
        <f>K81+K82+K83+K84+K85+K87+K86+K88</f>
        <v>138945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32" t="s">
        <v>574</v>
      </c>
      <c r="G82" s="433"/>
      <c r="H82" s="43"/>
      <c r="I82" s="43"/>
      <c r="J82" s="64"/>
      <c r="K82" s="43">
        <f>'CUENTA T FR'!AH75</f>
        <v>138945</v>
      </c>
      <c r="L82" s="43">
        <f t="shared" si="0"/>
        <v>6.947542074668818E-2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32" t="s">
        <v>107</v>
      </c>
      <c r="G83" s="433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32" t="s">
        <v>106</v>
      </c>
      <c r="G84" s="433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32" t="s">
        <v>105</v>
      </c>
      <c r="G85" s="433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32" t="s">
        <v>599</v>
      </c>
      <c r="G86" s="433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32" t="s">
        <v>600</v>
      </c>
      <c r="G87" s="433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32" t="s">
        <v>601</v>
      </c>
      <c r="G88" s="433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2" t="s">
        <v>103</v>
      </c>
      <c r="G91" s="423"/>
      <c r="H91" s="51"/>
      <c r="I91" s="51">
        <f>J92+J94+J96+J98+J100+J104+J107+J113</f>
        <v>3020.3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26" t="s">
        <v>102</v>
      </c>
      <c r="G92" s="427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26" t="s">
        <v>102</v>
      </c>
      <c r="G93" s="427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26" t="s">
        <v>101</v>
      </c>
      <c r="G94" s="427"/>
      <c r="H94" s="43"/>
      <c r="I94" s="43"/>
      <c r="J94" s="43">
        <f>K95</f>
        <v>3020.3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26" t="s">
        <v>101</v>
      </c>
      <c r="G95" s="427"/>
      <c r="H95" s="43"/>
      <c r="I95" s="43"/>
      <c r="J95" s="43"/>
      <c r="K95" s="43">
        <f>'CUENTA T FR'!AQ75</f>
        <v>3020.3</v>
      </c>
      <c r="L95" s="43">
        <f>K95/$J$210</f>
        <v>1.5102134893750932E-3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26" t="s">
        <v>100</v>
      </c>
      <c r="G96" s="427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26" t="s">
        <v>100</v>
      </c>
      <c r="G97" s="427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24" t="s">
        <v>99</v>
      </c>
      <c r="G98" s="425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24" t="s">
        <v>99</v>
      </c>
      <c r="G99" s="425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26" t="s">
        <v>98</v>
      </c>
      <c r="G100" s="427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24" t="s">
        <v>97</v>
      </c>
      <c r="G101" s="425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24" t="s">
        <v>96</v>
      </c>
      <c r="G102" s="425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24" t="s">
        <v>95</v>
      </c>
      <c r="G103" s="425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24" t="s">
        <v>94</v>
      </c>
      <c r="G104" s="425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32" t="s">
        <v>93</v>
      </c>
      <c r="G105" s="433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26" t="s">
        <v>92</v>
      </c>
      <c r="G106" s="427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26" t="s">
        <v>91</v>
      </c>
      <c r="G107" s="427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32" t="s">
        <v>90</v>
      </c>
      <c r="G108" s="433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32" t="s">
        <v>89</v>
      </c>
      <c r="G110" s="433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32" t="s">
        <v>88</v>
      </c>
      <c r="G112" s="433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24" t="s">
        <v>87</v>
      </c>
      <c r="G113" s="425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26" t="s">
        <v>86</v>
      </c>
      <c r="G114" s="427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26" t="s">
        <v>85</v>
      </c>
      <c r="G115" s="427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26" t="s">
        <v>84</v>
      </c>
      <c r="G116" s="427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2" t="s">
        <v>83</v>
      </c>
      <c r="G117" s="423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20" t="s">
        <v>81</v>
      </c>
      <c r="G121" s="421"/>
      <c r="H121" s="58">
        <f>I122+I127+I134+I145+I148+I159+I180+I193</f>
        <v>1748408.1400000001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2" t="s">
        <v>80</v>
      </c>
      <c r="G122" s="423"/>
      <c r="H122" s="51"/>
      <c r="I122" s="51">
        <f>J123+J125</f>
        <v>243346.00999999998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243346.00999999998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243346.00999999998</v>
      </c>
      <c r="L124" s="43">
        <f>K124/$J$210</f>
        <v>0.12167812034817942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2" t="s">
        <v>76</v>
      </c>
      <c r="G127" s="423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2" t="s">
        <v>72</v>
      </c>
      <c r="G134" s="423"/>
      <c r="H134" s="51"/>
      <c r="I134" s="51">
        <f>J135+J137+J139+J141+J143</f>
        <v>1410.02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1410.02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1410.02</v>
      </c>
      <c r="L138" s="43">
        <f>K138/$J$210</f>
        <v>7.0503963986645992E-4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2" t="s">
        <v>67</v>
      </c>
      <c r="G145" s="423"/>
      <c r="H145" s="51"/>
      <c r="I145" s="51">
        <f>J146</f>
        <v>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0</v>
      </c>
      <c r="L147" s="43">
        <f>K147/$J$210</f>
        <v>0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2" t="s">
        <v>65</v>
      </c>
      <c r="G148" s="423"/>
      <c r="H148" s="51"/>
      <c r="I148" s="51">
        <f>J149+J151+J153+J155+J157</f>
        <v>105492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105492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105492</v>
      </c>
      <c r="L158" s="43">
        <f>K158/$J$210</f>
        <v>5.2748217535065173E-2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2" t="s">
        <v>59</v>
      </c>
      <c r="G159" s="423"/>
      <c r="H159" s="51"/>
      <c r="I159" s="51">
        <f>J160+J166+J170+J174+J178</f>
        <v>1444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1444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1444</v>
      </c>
      <c r="L171" s="43">
        <f>K171/$J$210</f>
        <v>7.220303541560887E-4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2" t="s">
        <v>39</v>
      </c>
      <c r="G180" s="423"/>
      <c r="H180" s="51"/>
      <c r="I180" s="51">
        <f>J181+J187</f>
        <v>1064414.96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247488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52420</v>
      </c>
      <c r="L182" s="43">
        <f>K182/$J$210</f>
        <v>2.6211101914724495E-2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166428</v>
      </c>
      <c r="L183" s="43">
        <f>K183/$J$210</f>
        <v>8.3217498463635409E-2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28640</v>
      </c>
      <c r="L184" s="43">
        <f>K184/$J$210</f>
        <v>1.432060203810968E-2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816926.96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516796.86</v>
      </c>
      <c r="L189" s="43">
        <f>K189/$J$210</f>
        <v>0.25840929352669983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23912</v>
      </c>
      <c r="L191" s="43">
        <f>K191/$J$210</f>
        <v>1.1956502651371463E-2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276218.09999999998</v>
      </c>
      <c r="L192" s="43">
        <f>K192/$J$210</f>
        <v>0.13811485634856088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2" t="s">
        <v>22</v>
      </c>
      <c r="G193" s="423"/>
      <c r="H193" s="51"/>
      <c r="I193" s="51">
        <f>J194+J196+J198+J200+J202+J204+J207</f>
        <v>332301.15000000002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131627.14000000001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131627.14000000001</v>
      </c>
      <c r="L195" s="43">
        <f>K195/$J$210</f>
        <v>6.5816336918804064E-2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127116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127116</v>
      </c>
      <c r="L197" s="43">
        <f>K197/$J$210</f>
        <v>6.3560672090654691E-2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69024.69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69024.69</v>
      </c>
      <c r="L199" s="43">
        <f>K199/$J$210</f>
        <v>3.4513795959982156E-2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4533.32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4533.32</v>
      </c>
      <c r="L208" s="40">
        <f>K208/$J$210</f>
        <v>2.2667552943925759E-3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2" t="s">
        <v>584</v>
      </c>
      <c r="G209" s="26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1999915.9200000002</v>
      </c>
      <c r="I210" s="33">
        <f>SUM(I16:I208)</f>
        <v>1999915.92</v>
      </c>
      <c r="J210" s="33">
        <f>SUM(J16:J208)</f>
        <v>1999915.9200000002</v>
      </c>
      <c r="K210" s="33">
        <f>SUM(K16:K208)</f>
        <v>1999915.9200000002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12" t="s">
        <v>632</v>
      </c>
      <c r="B219" s="412"/>
      <c r="C219" s="412"/>
      <c r="D219" s="412"/>
      <c r="E219" s="412"/>
      <c r="F219" s="412"/>
      <c r="G219" s="8" t="s">
        <v>633</v>
      </c>
      <c r="H219" s="8"/>
      <c r="I219" s="8"/>
      <c r="J219" s="8" t="s">
        <v>634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11" t="s">
        <v>5</v>
      </c>
      <c r="H220" s="411"/>
      <c r="I220" s="5"/>
      <c r="J220" s="411" t="s">
        <v>4</v>
      </c>
      <c r="K220" s="411"/>
      <c r="L220" s="9"/>
      <c r="M220" s="5"/>
    </row>
    <row r="221" spans="1:13" ht="13.5" customHeight="1" x14ac:dyDescent="0.3">
      <c r="A221" s="449" t="s">
        <v>3</v>
      </c>
      <c r="B221" s="449"/>
      <c r="C221" s="449"/>
      <c r="D221" s="449"/>
      <c r="E221" s="449"/>
      <c r="F221" s="449"/>
      <c r="G221" s="449"/>
      <c r="H221" s="449"/>
      <c r="I221" s="449"/>
      <c r="J221" s="449"/>
      <c r="K221" s="449"/>
      <c r="L221" s="449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10">
        <v>45680</v>
      </c>
      <c r="K225" s="411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43"/>
  <sheetViews>
    <sheetView topLeftCell="A28" workbookViewId="0">
      <selection activeCell="D42" sqref="D42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19" t="s">
        <v>172</v>
      </c>
      <c r="B1" s="519"/>
      <c r="C1" s="519"/>
      <c r="D1" s="519"/>
      <c r="E1" s="519"/>
    </row>
    <row r="2" spans="1:5" ht="20.25" x14ac:dyDescent="0.3">
      <c r="A2" s="520" t="str">
        <f>'CONS. FUENTES FINAN'!A6</f>
        <v>Hospital Dr. Francisco Antonio Gonzalvo</v>
      </c>
      <c r="B2" s="520"/>
      <c r="C2" s="520"/>
      <c r="D2" s="520"/>
      <c r="E2" s="520"/>
    </row>
    <row r="3" spans="1:5" ht="15.75" x14ac:dyDescent="0.25">
      <c r="A3" s="521" t="s">
        <v>471</v>
      </c>
      <c r="B3" s="521"/>
      <c r="C3" s="521"/>
      <c r="D3" s="521"/>
      <c r="E3" s="521"/>
    </row>
    <row r="4" spans="1:5" ht="15.75" x14ac:dyDescent="0.25">
      <c r="A4" s="521">
        <v>2025</v>
      </c>
      <c r="B4" s="521"/>
      <c r="C4" s="521"/>
      <c r="D4" s="521"/>
      <c r="E4" s="521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22" t="s">
        <v>470</v>
      </c>
      <c r="B6" s="524" t="s">
        <v>469</v>
      </c>
      <c r="C6" s="526" t="s">
        <v>468</v>
      </c>
      <c r="D6" s="522" t="s">
        <v>424</v>
      </c>
      <c r="E6" s="522" t="s">
        <v>149</v>
      </c>
    </row>
    <row r="7" spans="1:5" ht="20.25" customHeight="1" thickBot="1" x14ac:dyDescent="0.25">
      <c r="A7" s="523"/>
      <c r="B7" s="525"/>
      <c r="C7" s="527"/>
      <c r="D7" s="523"/>
      <c r="E7" s="523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69024.69</v>
      </c>
      <c r="C9" s="193">
        <f>'CONS. FUENTES FINAN'!H245+'CONS. FUENTES FINAN'!H315</f>
        <v>0</v>
      </c>
      <c r="D9" s="193">
        <f>SUM(B9:C9)</f>
        <v>69024.69</v>
      </c>
      <c r="E9" s="195">
        <f>+D9/D12</f>
        <v>8.0071363306780621E-2</v>
      </c>
    </row>
    <row r="10" spans="1:5" ht="18.75" x14ac:dyDescent="0.3">
      <c r="A10" s="196" t="s">
        <v>465</v>
      </c>
      <c r="B10" s="193">
        <f>'CONSOLIDADO FR'!K192</f>
        <v>276218.09999999998</v>
      </c>
      <c r="C10" s="193">
        <f>'CONS. FUENTES FINAN'!H302</f>
        <v>0</v>
      </c>
      <c r="D10" s="193">
        <f>SUM(B10:C10)</f>
        <v>276218.09999999998</v>
      </c>
      <c r="E10" s="195">
        <f>+D10/D12</f>
        <v>0.32042389233488272</v>
      </c>
    </row>
    <row r="11" spans="1:5" ht="18.75" x14ac:dyDescent="0.3">
      <c r="A11" s="196" t="s">
        <v>464</v>
      </c>
      <c r="B11" s="193">
        <f>'CONSOLIDADO FR'!K188+'CONSOLIDADO FR'!K189</f>
        <v>516796.86</v>
      </c>
      <c r="C11" s="193">
        <f>'CONS. FUENTES FINAN'!H296+'CONS. FUENTES FINAN'!H297+'CONS. FUENTES FINAN'!H298</f>
        <v>0</v>
      </c>
      <c r="D11" s="193">
        <f>SUM(B11:C11)</f>
        <v>516796.86</v>
      </c>
      <c r="E11" s="195">
        <f>+D11/D12</f>
        <v>0.59950474435833667</v>
      </c>
    </row>
    <row r="12" spans="1:5" ht="18.75" x14ac:dyDescent="0.3">
      <c r="A12" s="203" t="s">
        <v>445</v>
      </c>
      <c r="B12" s="189">
        <f>SUM(B9:B11)</f>
        <v>862039.64999999991</v>
      </c>
      <c r="C12" s="189">
        <f>SUM(C9:C11)</f>
        <v>0</v>
      </c>
      <c r="D12" s="189">
        <f>SUM(D9:D11)</f>
        <v>862039.64999999991</v>
      </c>
      <c r="E12" s="202">
        <f>+D12/D39</f>
        <v>0.38168989812934939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164301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0</v>
      </c>
      <c r="D14" s="192">
        <f>SUM(B14:C14)</f>
        <v>164301</v>
      </c>
      <c r="E14" s="195">
        <f>+D14/D16</f>
        <v>1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0</v>
      </c>
      <c r="D15" s="192">
        <f>SUM(B15:C15)</f>
        <v>0</v>
      </c>
      <c r="E15" s="195">
        <f>+D15/D16</f>
        <v>0</v>
      </c>
    </row>
    <row r="16" spans="1:5" ht="18.75" x14ac:dyDescent="0.3">
      <c r="A16" s="203" t="s">
        <v>445</v>
      </c>
      <c r="B16" s="189">
        <f>SUM(B14:B15)</f>
        <v>164301</v>
      </c>
      <c r="C16" s="189">
        <f>SUM(C14:C15)</f>
        <v>0</v>
      </c>
      <c r="D16" s="189">
        <f>SUM(D14:D15)</f>
        <v>164301</v>
      </c>
      <c r="E16" s="202">
        <f>+D16/D39</f>
        <v>7.27484309481011E-2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62558</v>
      </c>
      <c r="D18" s="192">
        <f t="shared" ref="D18:D33" si="0">SUM(B18:C18)</f>
        <v>62558</v>
      </c>
      <c r="E18" s="195">
        <f>+D18/D38</f>
        <v>5.0771784610211632E-2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88176.88</v>
      </c>
      <c r="C19" s="193">
        <f>'CONS. FUENTES FINAN'!H91+'CONS. FUENTES FINAN'!H93+'CONS. FUENTES FINAN'!H95+'CONS. FUENTES FINAN'!H97</f>
        <v>0</v>
      </c>
      <c r="D19" s="192">
        <f t="shared" si="0"/>
        <v>88176.88</v>
      </c>
      <c r="E19" s="195">
        <f>+D19/D38</f>
        <v>7.1563949598140567E-2</v>
      </c>
    </row>
    <row r="20" spans="1:5" ht="18.75" x14ac:dyDescent="0.3">
      <c r="A20" s="196" t="s">
        <v>611</v>
      </c>
      <c r="B20" s="193">
        <f>'CONSOLIDADO FR'!K29+'CONSOLIDADO FR'!K31+'CONSOLIDADO FR'!K33</f>
        <v>0</v>
      </c>
      <c r="C20" s="192">
        <f>'CONS. FUENTES FINAN'!H99+'CONS. FUENTES FINAN'!H102+'CONS. FUENTES FINAN'!H104</f>
        <v>0</v>
      </c>
      <c r="D20" s="192">
        <f t="shared" si="0"/>
        <v>0</v>
      </c>
      <c r="E20" s="195"/>
    </row>
    <row r="21" spans="1:5" ht="18.75" x14ac:dyDescent="0.3">
      <c r="A21" s="196" t="s">
        <v>457</v>
      </c>
      <c r="B21" s="193">
        <f>+'CONSOLIDADO FR'!I39</f>
        <v>21365.599999999999</v>
      </c>
      <c r="C21" s="192">
        <f>'CONS. FUENTES FINAN'!H111</f>
        <v>4002.5</v>
      </c>
      <c r="D21" s="192">
        <f t="shared" si="0"/>
        <v>25368.1</v>
      </c>
      <c r="E21" s="195">
        <f>+D21/D38</f>
        <v>2.0588633095212597E-2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2370</v>
      </c>
      <c r="D22" s="192">
        <f t="shared" si="0"/>
        <v>2370</v>
      </c>
      <c r="E22" s="195">
        <f>+D22/D38</f>
        <v>1.923481081975152E-3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3020.3</v>
      </c>
      <c r="C24" s="192">
        <f>'CONS. FUENTES FINAN'!H182</f>
        <v>744.88</v>
      </c>
      <c r="D24" s="192">
        <f t="shared" si="0"/>
        <v>3765.1800000000003</v>
      </c>
      <c r="E24" s="195">
        <f>+D24/D38</f>
        <v>3.0558027427135879E-3</v>
      </c>
    </row>
    <row r="25" spans="1:5" ht="18.75" x14ac:dyDescent="0.3">
      <c r="A25" s="196" t="s">
        <v>453</v>
      </c>
      <c r="B25" s="193">
        <f>+'CONSOLIDADO FR'!I34+'CONSOLIDADO FR'!K197</f>
        <v>127116</v>
      </c>
      <c r="C25" s="193">
        <f>'CONS. FUENTES FINAN'!H109+'CONS. FUENTES FINAN'!H312+'CONS. FUENTES FINAN'!H337+'CONS. FUENTES FINAN'!H348</f>
        <v>63390</v>
      </c>
      <c r="D25" s="192">
        <f t="shared" si="0"/>
        <v>190506</v>
      </c>
      <c r="E25" s="195">
        <f>+D25/D38</f>
        <v>0.15461379198428621</v>
      </c>
    </row>
    <row r="26" spans="1:5" ht="18.75" x14ac:dyDescent="0.3">
      <c r="A26" s="196" t="s">
        <v>452</v>
      </c>
      <c r="B26" s="193">
        <f>'CONSOLIDADO FR'!J118+'CONSOLIDADO FR'!J123</f>
        <v>243346.00999999998</v>
      </c>
      <c r="C26" s="192">
        <f>'CONS. FUENTES FINAN'!H208+'CONS. FUENTES FINAN'!H214+'CONS. FUENTES FINAN'!H217+'CONS. FUENTES FINAN'!H219</f>
        <v>14278</v>
      </c>
      <c r="D26" s="192">
        <f t="shared" si="0"/>
        <v>257624.00999999998</v>
      </c>
      <c r="E26" s="195">
        <f>+D26/D38</f>
        <v>0.20908645970361914</v>
      </c>
    </row>
    <row r="27" spans="1:5" ht="18.75" x14ac:dyDescent="0.3">
      <c r="A27" s="196" t="s">
        <v>451</v>
      </c>
      <c r="B27" s="193">
        <f>+'CONSOLIDADO FR'!I134</f>
        <v>1410.02</v>
      </c>
      <c r="C27" s="192">
        <f>'CONS. FUENTES FINAN'!H232</f>
        <v>88382</v>
      </c>
      <c r="D27" s="192">
        <f t="shared" si="0"/>
        <v>89792.02</v>
      </c>
      <c r="E27" s="195">
        <f>+D27/D38</f>
        <v>7.2874789781575744E-2</v>
      </c>
    </row>
    <row r="28" spans="1:5" ht="18.75" x14ac:dyDescent="0.3">
      <c r="A28" s="196" t="s">
        <v>450</v>
      </c>
      <c r="B28" s="193">
        <f>+'CONSOLIDADO FR'!K158</f>
        <v>105492</v>
      </c>
      <c r="C28" s="192">
        <f>'CONS. FUENTES FINAN'!H259</f>
        <v>0</v>
      </c>
      <c r="D28" s="192">
        <f t="shared" si="0"/>
        <v>105492</v>
      </c>
      <c r="E28" s="195">
        <f>+D28/D38</f>
        <v>8.5616821223511705E-2</v>
      </c>
    </row>
    <row r="29" spans="1:5" ht="18.75" x14ac:dyDescent="0.3">
      <c r="A29" s="196" t="s">
        <v>449</v>
      </c>
      <c r="B29" s="193">
        <f>+'CONSOLIDADO FR'!K182</f>
        <v>52420</v>
      </c>
      <c r="C29" s="192">
        <f>'CONS. FUENTES FINAN'!H288</f>
        <v>0</v>
      </c>
      <c r="D29" s="192">
        <f t="shared" si="0"/>
        <v>52420</v>
      </c>
      <c r="E29" s="195">
        <f>+D29/D38</f>
        <v>4.2543830513560116E-2</v>
      </c>
    </row>
    <row r="30" spans="1:5" ht="18.75" x14ac:dyDescent="0.3">
      <c r="A30" s="196" t="s">
        <v>36</v>
      </c>
      <c r="B30" s="193">
        <f>+'CONSOLIDADO FR'!K183</f>
        <v>166428</v>
      </c>
      <c r="C30" s="192">
        <f>'CONS. FUENTES FINAN'!H289+'CONS. FUENTES FINAN'!H290</f>
        <v>3000</v>
      </c>
      <c r="D30" s="192">
        <f t="shared" si="0"/>
        <v>169428</v>
      </c>
      <c r="E30" s="195">
        <f>+D30/D38</f>
        <v>0.13750698428560593</v>
      </c>
    </row>
    <row r="31" spans="1:5" ht="18.75" x14ac:dyDescent="0.3">
      <c r="A31" s="196" t="s">
        <v>448</v>
      </c>
      <c r="B31" s="193">
        <f>+'CONSOLIDADO FR'!K184</f>
        <v>28640</v>
      </c>
      <c r="C31" s="192">
        <f>'CONS. FUENTES FINAN'!H291+'CONS. FUENTES FINAN'!H294</f>
        <v>0</v>
      </c>
      <c r="D31" s="192">
        <f t="shared" si="0"/>
        <v>28640</v>
      </c>
      <c r="E31" s="195">
        <f>+D31/D38</f>
        <v>2.3244092062349515E-2</v>
      </c>
    </row>
    <row r="32" spans="1:5" ht="18.75" x14ac:dyDescent="0.3">
      <c r="A32" s="196" t="s">
        <v>447</v>
      </c>
      <c r="B32" s="193">
        <f>+'CONSOLIDADO FR'!J194</f>
        <v>131627.14000000001</v>
      </c>
      <c r="C32" s="192">
        <f>'CONS. FUENTES FINAN'!H309</f>
        <v>0</v>
      </c>
      <c r="D32" s="192">
        <f t="shared" si="0"/>
        <v>131627.14000000001</v>
      </c>
      <c r="E32" s="195">
        <f>+D32/D38</f>
        <v>0.10682798044915394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4533.32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19840.400000000001</v>
      </c>
      <c r="D33" s="192">
        <f t="shared" si="0"/>
        <v>24373.72</v>
      </c>
      <c r="E33" s="191">
        <f>+D33/D38</f>
        <v>1.9781598868084137E-2</v>
      </c>
    </row>
    <row r="34" spans="1:5" ht="18.75" x14ac:dyDescent="0.3">
      <c r="A34" s="203" t="s">
        <v>445</v>
      </c>
      <c r="B34" s="189">
        <f>SUM(B17:B33)</f>
        <v>973575.27</v>
      </c>
      <c r="C34" s="189">
        <f>SUM(C17:C33)</f>
        <v>258565.78</v>
      </c>
      <c r="D34" s="189">
        <f>SUM(D17:D33)</f>
        <v>1232141.05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63390</v>
      </c>
      <c r="D36" s="193">
        <f>SUM(B36:C36)</f>
        <v>63390</v>
      </c>
      <c r="E36" s="191" t="e">
        <f>+D36/#REF!</f>
        <v>#REF!</v>
      </c>
    </row>
    <row r="37" spans="1:5" ht="19.5" thickBot="1" x14ac:dyDescent="0.35">
      <c r="A37" s="264" t="s">
        <v>196</v>
      </c>
      <c r="B37" s="361"/>
      <c r="C37" s="361">
        <f>'CONS. FUENTES FINAN'!H463</f>
        <v>0</v>
      </c>
      <c r="D37" s="361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362">
        <f>SUM(B18:B33)</f>
        <v>973575.27</v>
      </c>
      <c r="C38" s="362">
        <f>SUM(C18:C33)</f>
        <v>258565.78</v>
      </c>
      <c r="D38" s="362">
        <f>SUM(D18:D33)</f>
        <v>1232141.05</v>
      </c>
      <c r="E38" s="188">
        <f>+D38/D39</f>
        <v>0.54556167092254937</v>
      </c>
    </row>
    <row r="39" spans="1:5" ht="19.5" thickBot="1" x14ac:dyDescent="0.35">
      <c r="A39" s="186" t="s">
        <v>444</v>
      </c>
      <c r="B39" s="187">
        <f>+B12+B16+B38</f>
        <v>1999915.92</v>
      </c>
      <c r="C39" s="187">
        <f>+C12+C16+C38</f>
        <v>258565.78</v>
      </c>
      <c r="D39" s="187">
        <f>+D12+D16+D38</f>
        <v>2258481.7000000002</v>
      </c>
      <c r="E39" s="184">
        <f>+E12+E16+E38</f>
        <v>0.99999999999999989</v>
      </c>
    </row>
    <row r="40" spans="1:5" ht="19.5" thickBot="1" x14ac:dyDescent="0.35">
      <c r="A40" s="186" t="s">
        <v>443</v>
      </c>
      <c r="B40" s="185">
        <f>+B39/D39</f>
        <v>0.88551344914594599</v>
      </c>
      <c r="C40" s="185">
        <f>+C39/D39</f>
        <v>0.11448655085405385</v>
      </c>
      <c r="D40" s="185">
        <f>+B40+C40</f>
        <v>0.99999999999999978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C2" sqref="C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P77"/>
  <sheetViews>
    <sheetView topLeftCell="AG1" workbookViewId="0">
      <selection activeCell="AJ7" sqref="AJ7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1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50" t="s">
        <v>173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336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>
        <v>138945</v>
      </c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336"/>
      <c r="CZ3" s="258"/>
      <c r="DA3" s="258"/>
      <c r="DB3" s="258"/>
      <c r="DC3" s="258"/>
      <c r="DD3" s="258"/>
      <c r="DE3" s="258"/>
      <c r="DF3" s="258"/>
      <c r="DG3" s="87">
        <f>SUM(A3:DF3)</f>
        <v>138945</v>
      </c>
      <c r="DH3" s="363" t="s">
        <v>727</v>
      </c>
      <c r="DI3" s="337">
        <v>138945</v>
      </c>
      <c r="DJ3" s="337">
        <v>5887.5</v>
      </c>
      <c r="DK3" s="254"/>
      <c r="DL3" s="276">
        <f>DI3</f>
        <v>138945</v>
      </c>
      <c r="DM3" s="254">
        <f>DL3</f>
        <v>138945</v>
      </c>
      <c r="DN3" s="336"/>
      <c r="DO3" s="379"/>
      <c r="DP3" s="349"/>
    </row>
    <row r="4" spans="1:120" ht="15" x14ac:dyDescent="0.25">
      <c r="A4" s="258"/>
      <c r="B4" s="258"/>
      <c r="C4" s="336"/>
      <c r="D4" s="258"/>
      <c r="E4" s="258"/>
      <c r="F4" s="258"/>
      <c r="G4" s="258"/>
      <c r="H4" s="258"/>
      <c r="I4" s="258"/>
      <c r="J4" s="258"/>
      <c r="K4" s="336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336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>
        <v>28640</v>
      </c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87">
        <f t="shared" ref="DG4:DG57" si="0">SUM(A4:DF4)</f>
        <v>28640</v>
      </c>
      <c r="DH4" s="363" t="s">
        <v>728</v>
      </c>
      <c r="DI4" s="273">
        <v>28640</v>
      </c>
      <c r="DJ4" s="274">
        <v>0</v>
      </c>
      <c r="DK4" s="254"/>
      <c r="DL4" s="276">
        <f t="shared" ref="DL4:DL39" si="1">DI4</f>
        <v>28640</v>
      </c>
      <c r="DM4" s="254">
        <f t="shared" ref="DM4:DM39" si="2">DL4</f>
        <v>28640</v>
      </c>
      <c r="DN4" s="336"/>
      <c r="DO4" s="380"/>
      <c r="DP4" s="349"/>
    </row>
    <row r="5" spans="1:120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336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336">
        <v>12855</v>
      </c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58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58"/>
      <c r="CZ5" s="258"/>
      <c r="DA5" s="258"/>
      <c r="DB5" s="258"/>
      <c r="DC5" s="258"/>
      <c r="DD5" s="258"/>
      <c r="DE5" s="258"/>
      <c r="DF5" s="258"/>
      <c r="DG5" s="87">
        <f t="shared" si="0"/>
        <v>12855</v>
      </c>
      <c r="DH5" s="363" t="s">
        <v>730</v>
      </c>
      <c r="DI5" s="336">
        <v>12855</v>
      </c>
      <c r="DJ5" s="337">
        <v>642.75</v>
      </c>
      <c r="DK5" s="254"/>
      <c r="DL5" s="276">
        <f t="shared" si="1"/>
        <v>12855</v>
      </c>
      <c r="DM5" s="254">
        <f t="shared" si="2"/>
        <v>12855</v>
      </c>
      <c r="DN5" s="336"/>
      <c r="DO5" s="379"/>
      <c r="DP5" s="349"/>
    </row>
    <row r="6" spans="1:120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336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336">
        <v>53022</v>
      </c>
      <c r="CU6" s="258"/>
      <c r="CV6" s="258"/>
      <c r="CW6" s="258"/>
      <c r="CX6" s="273"/>
      <c r="CY6" s="258"/>
      <c r="CZ6" s="258"/>
      <c r="DA6" s="258"/>
      <c r="DB6" s="258"/>
      <c r="DC6" s="258"/>
      <c r="DD6" s="258"/>
      <c r="DE6" s="258"/>
      <c r="DF6" s="258"/>
      <c r="DG6" s="87">
        <f t="shared" si="0"/>
        <v>53022</v>
      </c>
      <c r="DH6" s="363" t="s">
        <v>731</v>
      </c>
      <c r="DI6" s="336">
        <v>53022</v>
      </c>
      <c r="DJ6" s="337">
        <v>2651.1</v>
      </c>
      <c r="DK6" s="254"/>
      <c r="DL6" s="276">
        <f t="shared" si="1"/>
        <v>53022</v>
      </c>
      <c r="DM6" s="254">
        <f t="shared" si="2"/>
        <v>53022</v>
      </c>
      <c r="DN6" s="336"/>
      <c r="DO6" s="379"/>
      <c r="DP6" s="349"/>
    </row>
    <row r="7" spans="1:120" ht="15" x14ac:dyDescent="0.25">
      <c r="A7" s="258"/>
      <c r="B7" s="258"/>
      <c r="C7" s="275"/>
      <c r="D7" s="258"/>
      <c r="E7" s="258"/>
      <c r="F7" s="258"/>
      <c r="G7" s="258"/>
      <c r="H7" s="258"/>
      <c r="I7" s="258"/>
      <c r="J7" s="258"/>
      <c r="K7" s="336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336">
        <v>37516.050000000003</v>
      </c>
      <c r="CU7" s="258"/>
      <c r="CV7" s="258"/>
      <c r="CW7" s="258"/>
      <c r="CX7" s="258"/>
      <c r="CY7" s="258"/>
      <c r="CZ7" s="336"/>
      <c r="DA7" s="258"/>
      <c r="DB7" s="258"/>
      <c r="DC7" s="258"/>
      <c r="DD7" s="258"/>
      <c r="DE7" s="258"/>
      <c r="DF7" s="258"/>
      <c r="DG7" s="87">
        <f t="shared" si="0"/>
        <v>37516.050000000003</v>
      </c>
      <c r="DH7" s="363" t="s">
        <v>732</v>
      </c>
      <c r="DI7" s="336">
        <v>37516.050000000003</v>
      </c>
      <c r="DJ7" s="337">
        <v>0</v>
      </c>
      <c r="DK7" s="275"/>
      <c r="DL7" s="276">
        <f t="shared" si="1"/>
        <v>37516.050000000003</v>
      </c>
      <c r="DM7" s="254">
        <f t="shared" si="2"/>
        <v>37516.050000000003</v>
      </c>
      <c r="DN7" s="336"/>
      <c r="DO7" s="379"/>
      <c r="DP7" s="349"/>
    </row>
    <row r="8" spans="1:120" ht="15" x14ac:dyDescent="0.25">
      <c r="A8" s="258"/>
      <c r="B8" s="258"/>
      <c r="C8" s="273"/>
      <c r="D8" s="258"/>
      <c r="E8" s="258"/>
      <c r="F8" s="258"/>
      <c r="G8" s="258"/>
      <c r="H8" s="258"/>
      <c r="I8" s="258"/>
      <c r="J8" s="258"/>
      <c r="K8" s="273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336">
        <v>150801.60999999999</v>
      </c>
      <c r="BJ8" s="258"/>
      <c r="BK8" s="258"/>
      <c r="BL8" s="258"/>
      <c r="BM8" s="258"/>
      <c r="BN8" s="258"/>
      <c r="BO8" s="258"/>
      <c r="BP8" s="258"/>
      <c r="BQ8" s="258"/>
      <c r="BR8" s="258"/>
      <c r="BS8" s="336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76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87">
        <f t="shared" si="0"/>
        <v>150801.60999999999</v>
      </c>
      <c r="DH8" s="363" t="s">
        <v>733</v>
      </c>
      <c r="DI8" s="336">
        <v>150801.60999999999</v>
      </c>
      <c r="DJ8" s="337">
        <v>0</v>
      </c>
      <c r="DK8" s="254"/>
      <c r="DL8" s="276">
        <f t="shared" si="1"/>
        <v>150801.60999999999</v>
      </c>
      <c r="DM8" s="254">
        <f t="shared" si="2"/>
        <v>150801.60999999999</v>
      </c>
      <c r="DN8" s="336"/>
      <c r="DO8" s="379"/>
      <c r="DP8" s="349"/>
    </row>
    <row r="9" spans="1:120" ht="15" x14ac:dyDescent="0.25">
      <c r="A9" s="258"/>
      <c r="B9" s="258"/>
      <c r="C9" s="273">
        <v>35971</v>
      </c>
      <c r="D9" s="258"/>
      <c r="E9" s="258"/>
      <c r="F9" s="258"/>
      <c r="G9" s="258"/>
      <c r="H9" s="258"/>
      <c r="I9" s="258"/>
      <c r="J9" s="258"/>
      <c r="K9" s="273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336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87">
        <f t="shared" si="0"/>
        <v>35971</v>
      </c>
      <c r="DH9" s="363" t="s">
        <v>734</v>
      </c>
      <c r="DI9" s="273">
        <v>35971</v>
      </c>
      <c r="DJ9" s="274">
        <v>0</v>
      </c>
      <c r="DK9" s="254"/>
      <c r="DL9" s="276">
        <f t="shared" si="1"/>
        <v>35971</v>
      </c>
      <c r="DM9" s="254">
        <f t="shared" si="2"/>
        <v>35971</v>
      </c>
      <c r="DN9" s="336"/>
      <c r="DO9" s="379"/>
      <c r="DP9" s="349"/>
    </row>
    <row r="10" spans="1:120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76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336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8"/>
      <c r="CX10" s="258"/>
      <c r="CY10" s="336">
        <v>2200</v>
      </c>
      <c r="CZ10" s="258"/>
      <c r="DA10" s="258"/>
      <c r="DB10" s="258"/>
      <c r="DC10" s="258"/>
      <c r="DD10" s="258"/>
      <c r="DE10" s="258"/>
      <c r="DF10" s="258"/>
      <c r="DG10" s="87">
        <f t="shared" si="0"/>
        <v>2200</v>
      </c>
      <c r="DH10" s="363" t="s">
        <v>741</v>
      </c>
      <c r="DI10" s="336">
        <v>2200</v>
      </c>
      <c r="DJ10" s="337">
        <v>93.22</v>
      </c>
      <c r="DK10" s="275"/>
      <c r="DL10" s="276">
        <f t="shared" si="1"/>
        <v>2200</v>
      </c>
      <c r="DM10" s="254">
        <f t="shared" si="2"/>
        <v>2200</v>
      </c>
      <c r="DN10" s="336"/>
      <c r="DO10" s="379"/>
      <c r="DP10" s="349"/>
    </row>
    <row r="11" spans="1:120" ht="15" x14ac:dyDescent="0.25">
      <c r="A11" s="258"/>
      <c r="B11" s="258"/>
      <c r="C11" s="258"/>
      <c r="D11" s="258"/>
      <c r="E11" s="258"/>
      <c r="F11" s="258"/>
      <c r="G11" s="258"/>
      <c r="H11" s="258"/>
      <c r="I11" s="258"/>
      <c r="J11" s="258"/>
      <c r="K11" s="336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336"/>
      <c r="CU11" s="258"/>
      <c r="CV11" s="258"/>
      <c r="CW11" s="258"/>
      <c r="CX11" s="336">
        <v>14986</v>
      </c>
      <c r="CY11" s="258"/>
      <c r="CZ11" s="258"/>
      <c r="DA11" s="258"/>
      <c r="DB11" s="258"/>
      <c r="DC11" s="258"/>
      <c r="DD11" s="258"/>
      <c r="DE11" s="258"/>
      <c r="DF11" s="258"/>
      <c r="DG11" s="87">
        <f t="shared" si="0"/>
        <v>14986</v>
      </c>
      <c r="DH11" s="363" t="s">
        <v>742</v>
      </c>
      <c r="DI11" s="336">
        <v>14986</v>
      </c>
      <c r="DJ11" s="337">
        <v>635</v>
      </c>
      <c r="DK11" s="275"/>
      <c r="DL11" s="276">
        <f t="shared" si="1"/>
        <v>14986</v>
      </c>
      <c r="DM11" s="254">
        <f t="shared" si="2"/>
        <v>14986</v>
      </c>
      <c r="DN11" s="336"/>
      <c r="DO11" s="380"/>
      <c r="DP11" s="349"/>
    </row>
    <row r="12" spans="1:120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73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>
        <v>17700</v>
      </c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73"/>
      <c r="CU12" s="258"/>
      <c r="CV12" s="258"/>
      <c r="CW12" s="258"/>
      <c r="CX12" s="336">
        <v>25924.6</v>
      </c>
      <c r="CY12" s="258"/>
      <c r="CZ12" s="273"/>
      <c r="DA12" s="258"/>
      <c r="DB12" s="258"/>
      <c r="DC12" s="258"/>
      <c r="DD12" s="258"/>
      <c r="DE12" s="258"/>
      <c r="DF12" s="258"/>
      <c r="DG12" s="87">
        <f t="shared" si="0"/>
        <v>43624.6</v>
      </c>
      <c r="DH12" s="363" t="s">
        <v>743</v>
      </c>
      <c r="DI12" s="336">
        <v>43624.6</v>
      </c>
      <c r="DJ12" s="337">
        <v>1848.5</v>
      </c>
      <c r="DK12" s="274"/>
      <c r="DL12" s="276">
        <f t="shared" si="1"/>
        <v>43624.6</v>
      </c>
      <c r="DM12" s="254">
        <f t="shared" si="2"/>
        <v>43624.6</v>
      </c>
      <c r="DN12" s="336"/>
      <c r="DO12" s="380"/>
      <c r="DP12" s="349"/>
    </row>
    <row r="13" spans="1:120" ht="15" x14ac:dyDescent="0.25">
      <c r="A13" s="258"/>
      <c r="B13" s="258"/>
      <c r="C13" s="273">
        <v>46905.88</v>
      </c>
      <c r="D13" s="258"/>
      <c r="E13" s="258"/>
      <c r="F13" s="258"/>
      <c r="G13" s="258"/>
      <c r="H13" s="258"/>
      <c r="I13" s="258"/>
      <c r="J13" s="258"/>
      <c r="K13" s="273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76"/>
      <c r="CZ13" s="258"/>
      <c r="DA13" s="258"/>
      <c r="DB13" s="258"/>
      <c r="DC13" s="258"/>
      <c r="DD13" s="258"/>
      <c r="DE13" s="258"/>
      <c r="DF13" s="258"/>
      <c r="DG13" s="87">
        <f t="shared" si="0"/>
        <v>46905.88</v>
      </c>
      <c r="DH13" s="363" t="s">
        <v>747</v>
      </c>
      <c r="DI13" s="273">
        <v>46905.88</v>
      </c>
      <c r="DJ13" s="274">
        <v>0</v>
      </c>
      <c r="DK13" s="275"/>
      <c r="DL13" s="276">
        <f t="shared" si="1"/>
        <v>46905.88</v>
      </c>
      <c r="DM13" s="254">
        <f t="shared" si="2"/>
        <v>46905.88</v>
      </c>
      <c r="DN13" s="336"/>
      <c r="DO13" s="380"/>
      <c r="DP13" s="349"/>
    </row>
    <row r="14" spans="1:120" ht="15.7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336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336"/>
      <c r="CU14" s="258"/>
      <c r="CV14" s="258"/>
      <c r="CW14" s="258"/>
      <c r="CX14" s="258"/>
      <c r="CY14" s="258"/>
      <c r="CZ14" s="336">
        <v>8342.93</v>
      </c>
      <c r="DA14" s="258"/>
      <c r="DB14" s="258"/>
      <c r="DC14" s="258"/>
      <c r="DD14" s="258"/>
      <c r="DE14" s="258"/>
      <c r="DF14" s="258"/>
      <c r="DG14" s="87">
        <f t="shared" si="0"/>
        <v>8342.93</v>
      </c>
      <c r="DH14" s="363" t="s">
        <v>748</v>
      </c>
      <c r="DI14" s="336">
        <v>8342.93</v>
      </c>
      <c r="DJ14" s="337">
        <v>417.15</v>
      </c>
      <c r="DK14" s="332"/>
      <c r="DL14" s="276">
        <f t="shared" si="1"/>
        <v>8342.93</v>
      </c>
      <c r="DM14" s="254">
        <f t="shared" si="2"/>
        <v>8342.93</v>
      </c>
      <c r="DN14" s="336"/>
      <c r="DO14" s="380"/>
      <c r="DP14" s="349"/>
    </row>
    <row r="15" spans="1:120" ht="15" x14ac:dyDescent="0.25">
      <c r="A15" s="258"/>
      <c r="B15" s="258"/>
      <c r="C15" s="273"/>
      <c r="D15" s="258"/>
      <c r="E15" s="258"/>
      <c r="F15" s="258"/>
      <c r="G15" s="258"/>
      <c r="H15" s="258"/>
      <c r="I15" s="258"/>
      <c r="J15" s="258"/>
      <c r="K15" s="336">
        <v>900</v>
      </c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76"/>
      <c r="DA15" s="258"/>
      <c r="DB15" s="258"/>
      <c r="DC15" s="258"/>
      <c r="DD15" s="258"/>
      <c r="DE15" s="258"/>
      <c r="DF15" s="258"/>
      <c r="DG15" s="87">
        <f t="shared" si="0"/>
        <v>900</v>
      </c>
      <c r="DH15" s="363" t="s">
        <v>749</v>
      </c>
      <c r="DI15" s="336">
        <v>900</v>
      </c>
      <c r="DJ15" s="337">
        <v>0</v>
      </c>
      <c r="DK15" s="275"/>
      <c r="DL15" s="276">
        <f t="shared" si="1"/>
        <v>900</v>
      </c>
      <c r="DM15" s="254">
        <f t="shared" si="2"/>
        <v>900</v>
      </c>
      <c r="DN15" s="336"/>
      <c r="DO15" s="380"/>
      <c r="DP15" s="349"/>
    </row>
    <row r="16" spans="1:120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336">
        <v>1600</v>
      </c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336"/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87">
        <f t="shared" si="0"/>
        <v>1600</v>
      </c>
      <c r="DH16" s="363" t="s">
        <v>750</v>
      </c>
      <c r="DI16" s="336">
        <v>1600</v>
      </c>
      <c r="DJ16" s="337">
        <v>0</v>
      </c>
      <c r="DK16" s="275"/>
      <c r="DL16" s="276">
        <f t="shared" si="1"/>
        <v>1600</v>
      </c>
      <c r="DM16" s="254">
        <f t="shared" si="2"/>
        <v>1600</v>
      </c>
      <c r="DN16" s="336"/>
      <c r="DO16" s="379"/>
    </row>
    <row r="17" spans="1:119" ht="15" x14ac:dyDescent="0.25">
      <c r="A17" s="258"/>
      <c r="B17" s="258"/>
      <c r="C17" s="273"/>
      <c r="D17" s="258"/>
      <c r="E17" s="258"/>
      <c r="F17" s="258"/>
      <c r="G17" s="258"/>
      <c r="H17" s="258"/>
      <c r="I17" s="258"/>
      <c r="J17" s="258"/>
      <c r="K17" s="336">
        <v>1200</v>
      </c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73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7">
        <f t="shared" si="0"/>
        <v>1200</v>
      </c>
      <c r="DH17" s="363" t="s">
        <v>751</v>
      </c>
      <c r="DI17" s="336">
        <v>1200</v>
      </c>
      <c r="DJ17" s="337">
        <v>0</v>
      </c>
      <c r="DK17" s="330"/>
      <c r="DL17" s="276">
        <f t="shared" si="1"/>
        <v>1200</v>
      </c>
      <c r="DM17" s="254">
        <f t="shared" si="2"/>
        <v>1200</v>
      </c>
      <c r="DN17" s="336"/>
      <c r="DO17" s="380"/>
    </row>
    <row r="18" spans="1:119" ht="15.75" x14ac:dyDescent="0.25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336">
        <v>1200</v>
      </c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336"/>
      <c r="CU18" s="258"/>
      <c r="CV18" s="258"/>
      <c r="CW18" s="258"/>
      <c r="CX18" s="258"/>
      <c r="CY18" s="258"/>
      <c r="CZ18" s="276"/>
      <c r="DA18" s="258"/>
      <c r="DB18" s="258"/>
      <c r="DC18" s="258"/>
      <c r="DD18" s="258"/>
      <c r="DE18" s="258"/>
      <c r="DF18" s="258"/>
      <c r="DG18" s="87">
        <f t="shared" si="0"/>
        <v>1200</v>
      </c>
      <c r="DH18" s="363" t="s">
        <v>752</v>
      </c>
      <c r="DI18" s="336">
        <v>1200</v>
      </c>
      <c r="DJ18" s="337">
        <v>0</v>
      </c>
      <c r="DK18" s="331"/>
      <c r="DL18" s="276">
        <f t="shared" si="1"/>
        <v>1200</v>
      </c>
      <c r="DM18" s="254">
        <f t="shared" si="2"/>
        <v>1200</v>
      </c>
      <c r="DN18" s="336"/>
      <c r="DO18" s="380"/>
    </row>
    <row r="19" spans="1:119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336">
        <v>900</v>
      </c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73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336"/>
      <c r="CU19" s="258"/>
      <c r="CV19" s="258"/>
      <c r="CW19" s="258"/>
      <c r="CX19" s="258"/>
      <c r="CY19" s="258"/>
      <c r="CZ19" s="276"/>
      <c r="DA19" s="258"/>
      <c r="DB19" s="258"/>
      <c r="DC19" s="258"/>
      <c r="DD19" s="258"/>
      <c r="DE19" s="258"/>
      <c r="DF19" s="258"/>
      <c r="DG19" s="87">
        <f t="shared" si="0"/>
        <v>900</v>
      </c>
      <c r="DH19" s="363" t="s">
        <v>753</v>
      </c>
      <c r="DI19" s="336">
        <v>900</v>
      </c>
      <c r="DJ19" s="337">
        <v>0</v>
      </c>
      <c r="DK19" s="275"/>
      <c r="DL19" s="276">
        <f t="shared" si="1"/>
        <v>900</v>
      </c>
      <c r="DM19" s="254">
        <f t="shared" si="2"/>
        <v>900</v>
      </c>
      <c r="DN19" s="336"/>
      <c r="DO19" s="380"/>
    </row>
    <row r="20" spans="1:119" ht="15" x14ac:dyDescent="0.25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336">
        <v>4612.5</v>
      </c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73"/>
      <c r="CU20" s="258"/>
      <c r="CV20" s="258"/>
      <c r="CW20" s="258"/>
      <c r="CX20" s="258"/>
      <c r="CY20" s="258"/>
      <c r="CZ20" s="273"/>
      <c r="DA20" s="258"/>
      <c r="DB20" s="258"/>
      <c r="DC20" s="258"/>
      <c r="DD20" s="258"/>
      <c r="DE20" s="258"/>
      <c r="DF20" s="258"/>
      <c r="DG20" s="87">
        <f t="shared" si="0"/>
        <v>4612.5</v>
      </c>
      <c r="DH20" s="363" t="s">
        <v>754</v>
      </c>
      <c r="DI20" s="336">
        <v>4612.5</v>
      </c>
      <c r="DJ20" s="337">
        <v>0</v>
      </c>
      <c r="DK20" s="275"/>
      <c r="DL20" s="276">
        <f t="shared" si="1"/>
        <v>4612.5</v>
      </c>
      <c r="DM20" s="254">
        <f t="shared" si="2"/>
        <v>4612.5</v>
      </c>
      <c r="DN20" s="336"/>
      <c r="DO20" s="379"/>
    </row>
    <row r="21" spans="1:119" ht="15" x14ac:dyDescent="0.25">
      <c r="A21" s="258"/>
      <c r="B21" s="258"/>
      <c r="C21" s="258"/>
      <c r="D21" s="258"/>
      <c r="E21" s="258"/>
      <c r="F21" s="258"/>
      <c r="G21" s="258"/>
      <c r="H21" s="258"/>
      <c r="I21" s="258"/>
      <c r="J21" s="258"/>
      <c r="K21" s="336">
        <v>2875</v>
      </c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76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73"/>
      <c r="CQ21" s="258"/>
      <c r="CR21" s="258"/>
      <c r="CS21" s="258"/>
      <c r="CT21" s="276"/>
      <c r="CU21" s="258"/>
      <c r="CV21" s="258"/>
      <c r="CW21" s="258"/>
      <c r="CX21" s="258"/>
      <c r="CY21" s="273"/>
      <c r="CZ21" s="258"/>
      <c r="DA21" s="258"/>
      <c r="DB21" s="258"/>
      <c r="DC21" s="258"/>
      <c r="DD21" s="258"/>
      <c r="DE21" s="258"/>
      <c r="DF21" s="258"/>
      <c r="DG21" s="87">
        <f t="shared" si="0"/>
        <v>2875</v>
      </c>
      <c r="DH21" s="363" t="s">
        <v>755</v>
      </c>
      <c r="DI21" s="336">
        <v>2875</v>
      </c>
      <c r="DJ21" s="337">
        <v>0</v>
      </c>
      <c r="DK21" s="275"/>
      <c r="DL21" s="276">
        <f t="shared" si="1"/>
        <v>2875</v>
      </c>
      <c r="DM21" s="254">
        <f t="shared" si="2"/>
        <v>2875</v>
      </c>
      <c r="DN21" s="336"/>
      <c r="DO21" s="381"/>
    </row>
    <row r="22" spans="1:119" ht="15" x14ac:dyDescent="0.25">
      <c r="A22" s="258"/>
      <c r="B22" s="258"/>
      <c r="C22" s="273"/>
      <c r="D22" s="258"/>
      <c r="E22" s="258"/>
      <c r="F22" s="258"/>
      <c r="G22" s="258"/>
      <c r="H22" s="258"/>
      <c r="I22" s="258"/>
      <c r="J22" s="258"/>
      <c r="K22" s="336">
        <v>800</v>
      </c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336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76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87">
        <f t="shared" si="0"/>
        <v>800</v>
      </c>
      <c r="DH22" s="363" t="s">
        <v>756</v>
      </c>
      <c r="DI22" s="336">
        <v>800</v>
      </c>
      <c r="DJ22" s="337">
        <v>0</v>
      </c>
      <c r="DK22" s="296"/>
      <c r="DL22" s="276">
        <f t="shared" si="1"/>
        <v>800</v>
      </c>
      <c r="DM22" s="254">
        <f t="shared" si="2"/>
        <v>800</v>
      </c>
      <c r="DN22" s="336"/>
      <c r="DO22" s="379"/>
    </row>
    <row r="23" spans="1:119" ht="15" x14ac:dyDescent="0.25">
      <c r="A23" s="258"/>
      <c r="B23" s="258"/>
      <c r="C23" s="273">
        <v>5300</v>
      </c>
      <c r="D23" s="258"/>
      <c r="E23" s="258"/>
      <c r="F23" s="258"/>
      <c r="G23" s="258"/>
      <c r="H23" s="258"/>
      <c r="I23" s="258"/>
      <c r="J23" s="258"/>
      <c r="K23" s="336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336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336"/>
      <c r="CU23" s="258"/>
      <c r="CV23" s="258"/>
      <c r="CW23" s="258"/>
      <c r="CX23" s="258"/>
      <c r="CY23" s="258"/>
      <c r="CZ23" s="254"/>
      <c r="DA23" s="258"/>
      <c r="DB23" s="258"/>
      <c r="DC23" s="258"/>
      <c r="DD23" s="258"/>
      <c r="DE23" s="258"/>
      <c r="DF23" s="258"/>
      <c r="DG23" s="87">
        <f t="shared" si="0"/>
        <v>5300</v>
      </c>
      <c r="DH23" s="363" t="s">
        <v>758</v>
      </c>
      <c r="DI23" s="273">
        <v>5300</v>
      </c>
      <c r="DJ23" s="274">
        <v>0</v>
      </c>
      <c r="DK23" s="296"/>
      <c r="DL23" s="276">
        <f t="shared" si="1"/>
        <v>5300</v>
      </c>
      <c r="DM23" s="254">
        <f t="shared" si="2"/>
        <v>5300</v>
      </c>
      <c r="DN23" s="336"/>
      <c r="DO23" s="380"/>
    </row>
    <row r="24" spans="1:119" ht="15" x14ac:dyDescent="0.2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336">
        <v>1200</v>
      </c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336"/>
      <c r="CZ24" s="258"/>
      <c r="DA24" s="258"/>
      <c r="DB24" s="258"/>
      <c r="DC24" s="258"/>
      <c r="DD24" s="258"/>
      <c r="DE24" s="258"/>
      <c r="DF24" s="258"/>
      <c r="DG24" s="87">
        <f t="shared" si="0"/>
        <v>1200</v>
      </c>
      <c r="DH24" s="363" t="s">
        <v>759</v>
      </c>
      <c r="DI24" s="336">
        <v>1200</v>
      </c>
      <c r="DJ24" s="337">
        <v>0</v>
      </c>
      <c r="DK24" s="333"/>
      <c r="DL24" s="276">
        <f t="shared" si="1"/>
        <v>1200</v>
      </c>
      <c r="DM24" s="254">
        <f t="shared" si="2"/>
        <v>1200</v>
      </c>
      <c r="DN24" s="336"/>
      <c r="DO24" s="379"/>
    </row>
    <row r="25" spans="1:119" ht="15" x14ac:dyDescent="0.25">
      <c r="A25" s="258"/>
      <c r="B25" s="258"/>
      <c r="C25" s="273"/>
      <c r="D25" s="258"/>
      <c r="E25" s="258"/>
      <c r="F25" s="258"/>
      <c r="G25" s="258"/>
      <c r="H25" s="258"/>
      <c r="I25" s="258"/>
      <c r="J25" s="258"/>
      <c r="K25" s="336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336">
        <v>16986.099999999999</v>
      </c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87">
        <f t="shared" si="0"/>
        <v>16986.099999999999</v>
      </c>
      <c r="DH25" s="363" t="s">
        <v>760</v>
      </c>
      <c r="DI25" s="336">
        <v>16986.099999999999</v>
      </c>
      <c r="DJ25" s="337">
        <v>719.75</v>
      </c>
      <c r="DK25" s="296"/>
      <c r="DL25" s="276">
        <f t="shared" si="1"/>
        <v>16986.099999999999</v>
      </c>
      <c r="DM25" s="254">
        <f t="shared" si="2"/>
        <v>16986.099999999999</v>
      </c>
      <c r="DN25" s="336"/>
      <c r="DO25" s="379"/>
    </row>
    <row r="26" spans="1:119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73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75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73"/>
      <c r="CU26" s="258"/>
      <c r="CV26" s="258"/>
      <c r="CW26" s="258"/>
      <c r="CX26" s="258"/>
      <c r="CY26" s="336">
        <v>29350</v>
      </c>
      <c r="CZ26" s="258"/>
      <c r="DA26" s="258"/>
      <c r="DB26" s="258"/>
      <c r="DC26" s="258"/>
      <c r="DD26" s="258"/>
      <c r="DE26" s="258"/>
      <c r="DF26" s="258"/>
      <c r="DG26" s="87">
        <f t="shared" si="0"/>
        <v>29350</v>
      </c>
      <c r="DH26" s="363" t="s">
        <v>761</v>
      </c>
      <c r="DI26" s="336">
        <v>29350</v>
      </c>
      <c r="DJ26" s="337"/>
      <c r="DK26" s="275"/>
      <c r="DL26" s="276">
        <f t="shared" si="1"/>
        <v>29350</v>
      </c>
      <c r="DM26" s="254">
        <f t="shared" si="2"/>
        <v>29350</v>
      </c>
      <c r="DN26" s="336"/>
      <c r="DO26" s="379"/>
    </row>
    <row r="27" spans="1:119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73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336">
        <v>3400</v>
      </c>
      <c r="CU27" s="258"/>
      <c r="CV27" s="258"/>
      <c r="CW27" s="258"/>
      <c r="CX27" s="336"/>
      <c r="CY27" s="258"/>
      <c r="CZ27" s="258"/>
      <c r="DA27" s="258"/>
      <c r="DB27" s="258"/>
      <c r="DC27" s="258"/>
      <c r="DD27" s="258"/>
      <c r="DE27" s="258"/>
      <c r="DF27" s="258"/>
      <c r="DG27" s="87">
        <f t="shared" si="0"/>
        <v>3400</v>
      </c>
      <c r="DH27" s="363" t="s">
        <v>762</v>
      </c>
      <c r="DI27" s="336">
        <v>3400</v>
      </c>
      <c r="DJ27" s="337">
        <v>0</v>
      </c>
      <c r="DK27" s="296"/>
      <c r="DL27" s="276">
        <f t="shared" si="1"/>
        <v>3400</v>
      </c>
      <c r="DM27" s="254">
        <f t="shared" si="2"/>
        <v>3400</v>
      </c>
      <c r="DN27" s="336"/>
      <c r="DO27" s="379"/>
    </row>
    <row r="28" spans="1:119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336">
        <v>2100</v>
      </c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336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7">
        <f t="shared" si="0"/>
        <v>2100</v>
      </c>
      <c r="DH28" s="363" t="s">
        <v>763</v>
      </c>
      <c r="DI28" s="336">
        <v>2100</v>
      </c>
      <c r="DJ28" s="337">
        <v>0</v>
      </c>
      <c r="DK28" s="296"/>
      <c r="DL28" s="276">
        <f t="shared" si="1"/>
        <v>2100</v>
      </c>
      <c r="DM28" s="254">
        <f t="shared" si="2"/>
        <v>2100</v>
      </c>
      <c r="DN28" s="336"/>
      <c r="DO28" s="380"/>
    </row>
    <row r="29" spans="1:119" ht="15" x14ac:dyDescent="0.25">
      <c r="A29" s="258"/>
      <c r="B29" s="258"/>
      <c r="C29" s="254"/>
      <c r="D29" s="258"/>
      <c r="E29" s="258"/>
      <c r="F29" s="258"/>
      <c r="G29" s="258"/>
      <c r="H29" s="258"/>
      <c r="I29" s="258"/>
      <c r="J29" s="258"/>
      <c r="K29" s="273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97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336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337"/>
      <c r="CX29" s="336">
        <v>77550.78</v>
      </c>
      <c r="CY29" s="258"/>
      <c r="CZ29" s="336"/>
      <c r="DA29" s="258"/>
      <c r="DB29" s="258"/>
      <c r="DC29" s="258"/>
      <c r="DD29" s="258"/>
      <c r="DE29" s="258"/>
      <c r="DF29" s="258"/>
      <c r="DG29" s="87">
        <f t="shared" si="0"/>
        <v>77550.78</v>
      </c>
      <c r="DH29" s="363" t="s">
        <v>776</v>
      </c>
      <c r="DI29" s="336">
        <v>77550.78</v>
      </c>
      <c r="DJ29" s="337">
        <v>3286.05</v>
      </c>
      <c r="DK29" s="296"/>
      <c r="DL29" s="276">
        <f>DI29</f>
        <v>77550.78</v>
      </c>
      <c r="DM29" s="254">
        <f>DK29+DL29</f>
        <v>77550.78</v>
      </c>
      <c r="DN29" s="337"/>
      <c r="DO29" s="279"/>
    </row>
    <row r="30" spans="1:119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336"/>
      <c r="BY30" s="258"/>
      <c r="BZ30" s="258"/>
      <c r="CA30" s="258"/>
      <c r="CB30" s="258"/>
      <c r="CC30" s="258"/>
      <c r="CD30" s="258"/>
      <c r="CE30" s="258"/>
      <c r="CF30" s="258"/>
      <c r="CG30" s="258">
        <v>1444</v>
      </c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>
        <v>23912</v>
      </c>
      <c r="CW30" s="258"/>
      <c r="CX30" s="258"/>
      <c r="CY30" s="336"/>
      <c r="CZ30" s="336"/>
      <c r="DA30" s="258"/>
      <c r="DB30" s="258"/>
      <c r="DC30" s="258"/>
      <c r="DD30" s="258"/>
      <c r="DE30" s="258">
        <v>4533.32</v>
      </c>
      <c r="DF30" s="258"/>
      <c r="DG30" s="87">
        <f t="shared" si="0"/>
        <v>29889.32</v>
      </c>
      <c r="DH30" s="363" t="s">
        <v>777</v>
      </c>
      <c r="DI30" s="336">
        <v>29889.32</v>
      </c>
      <c r="DJ30" s="337">
        <v>1266.5</v>
      </c>
      <c r="DK30" s="337"/>
      <c r="DL30" s="276">
        <f t="shared" si="1"/>
        <v>29889.32</v>
      </c>
      <c r="DM30" s="254">
        <f t="shared" si="2"/>
        <v>29889.32</v>
      </c>
      <c r="DN30" s="336"/>
    </row>
    <row r="31" spans="1:119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>
        <v>800</v>
      </c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37"/>
      <c r="BJ31" s="258"/>
      <c r="BK31" s="258"/>
      <c r="BL31" s="258"/>
      <c r="BM31" s="258"/>
      <c r="BN31" s="258"/>
      <c r="BO31" s="258"/>
      <c r="BP31" s="258"/>
      <c r="BQ31" s="258"/>
      <c r="BR31" s="258"/>
      <c r="BS31" s="337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337"/>
      <c r="CZ31" s="258"/>
      <c r="DA31" s="258"/>
      <c r="DB31" s="258"/>
      <c r="DC31" s="258"/>
      <c r="DD31" s="258"/>
      <c r="DE31" s="258"/>
      <c r="DF31" s="258"/>
      <c r="DG31" s="87">
        <f t="shared" si="0"/>
        <v>800</v>
      </c>
      <c r="DH31" s="363" t="s">
        <v>781</v>
      </c>
      <c r="DI31" s="336">
        <v>800</v>
      </c>
      <c r="DJ31" s="337">
        <v>0</v>
      </c>
      <c r="DK31" s="337"/>
      <c r="DL31" s="276">
        <f t="shared" si="1"/>
        <v>800</v>
      </c>
      <c r="DM31" s="254">
        <f t="shared" si="2"/>
        <v>800</v>
      </c>
      <c r="DN31" s="337"/>
    </row>
    <row r="32" spans="1:119" ht="15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76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336"/>
      <c r="CU32" s="258"/>
      <c r="CV32" s="258"/>
      <c r="CW32" s="337"/>
      <c r="CX32" s="258"/>
      <c r="CY32" s="258">
        <v>95566</v>
      </c>
      <c r="CZ32" s="258"/>
      <c r="DA32" s="258"/>
      <c r="DB32" s="258"/>
      <c r="DC32" s="258"/>
      <c r="DD32" s="258"/>
      <c r="DE32" s="258"/>
      <c r="DF32" s="258"/>
      <c r="DG32" s="87">
        <f t="shared" si="0"/>
        <v>95566</v>
      </c>
      <c r="DH32" s="363" t="s">
        <v>782</v>
      </c>
      <c r="DI32" s="336">
        <v>95566</v>
      </c>
      <c r="DJ32" s="337">
        <v>4049.41</v>
      </c>
      <c r="DK32" s="337"/>
      <c r="DL32" s="276">
        <f t="shared" ref="DL32" si="3">DI32</f>
        <v>95566</v>
      </c>
      <c r="DM32" s="254">
        <f t="shared" ref="DM32" si="4">DL32</f>
        <v>95566</v>
      </c>
      <c r="DN32" s="336"/>
    </row>
    <row r="33" spans="1:118" ht="15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4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336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>
        <v>8800</v>
      </c>
      <c r="CO33" s="258">
        <v>75308</v>
      </c>
      <c r="CP33" s="258"/>
      <c r="CQ33" s="258"/>
      <c r="CR33" s="258"/>
      <c r="CS33" s="258"/>
      <c r="CT33" s="258"/>
      <c r="CU33" s="258"/>
      <c r="CV33" s="258"/>
      <c r="CW33" s="336"/>
      <c r="CX33" s="258"/>
      <c r="CY33" s="258"/>
      <c r="CZ33" s="258"/>
      <c r="DA33" s="258"/>
      <c r="DB33" s="258"/>
      <c r="DC33" s="258"/>
      <c r="DD33" s="258"/>
      <c r="DE33" s="258"/>
      <c r="DF33" s="258"/>
      <c r="DG33" s="87">
        <f t="shared" si="0"/>
        <v>84108</v>
      </c>
      <c r="DH33" s="363" t="s">
        <v>783</v>
      </c>
      <c r="DI33" s="336">
        <v>84108</v>
      </c>
      <c r="DJ33" s="337">
        <v>0</v>
      </c>
      <c r="DK33" s="254"/>
      <c r="DL33" s="276">
        <f t="shared" ref="DL33:DL36" si="5">DI33</f>
        <v>84108</v>
      </c>
      <c r="DM33" s="254">
        <f t="shared" ref="DM33:DM36" si="6">DL33</f>
        <v>84108</v>
      </c>
      <c r="DN33" s="336"/>
    </row>
    <row r="34" spans="1:118" ht="15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4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336">
        <v>94801.26</v>
      </c>
      <c r="CU34" s="258"/>
      <c r="CV34" s="258"/>
      <c r="CW34" s="258"/>
      <c r="CX34" s="258"/>
      <c r="CY34" s="258"/>
      <c r="CZ34" s="336"/>
      <c r="DA34" s="258"/>
      <c r="DB34" s="258"/>
      <c r="DC34" s="258"/>
      <c r="DD34" s="258"/>
      <c r="DE34" s="258"/>
      <c r="DF34" s="258"/>
      <c r="DG34" s="87">
        <f t="shared" si="0"/>
        <v>94801.26</v>
      </c>
      <c r="DH34" s="363" t="s">
        <v>784</v>
      </c>
      <c r="DI34" s="336">
        <v>94801.26</v>
      </c>
      <c r="DJ34" s="337">
        <v>4740.0630000000001</v>
      </c>
      <c r="DK34" s="254"/>
      <c r="DL34" s="276">
        <f t="shared" si="5"/>
        <v>94801.26</v>
      </c>
      <c r="DM34" s="254">
        <f t="shared" si="6"/>
        <v>94801.26</v>
      </c>
      <c r="DN34" s="336"/>
    </row>
    <row r="35" spans="1:118" ht="15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>
        <v>79689.399999999994</v>
      </c>
      <c r="BJ35" s="258"/>
      <c r="BK35" s="258"/>
      <c r="BL35" s="258"/>
      <c r="BM35" s="258"/>
      <c r="BN35" s="258"/>
      <c r="BO35" s="258">
        <v>1410.02</v>
      </c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/>
      <c r="CO35" s="258"/>
      <c r="CP35" s="258"/>
      <c r="CQ35" s="258"/>
      <c r="CR35" s="258"/>
      <c r="CS35" s="258"/>
      <c r="CT35" s="258"/>
      <c r="CU35" s="258"/>
      <c r="CV35" s="258"/>
      <c r="CW35" s="258"/>
      <c r="CX35" s="336"/>
      <c r="CY35" s="258"/>
      <c r="CZ35" s="258"/>
      <c r="DA35" s="258"/>
      <c r="DB35" s="258"/>
      <c r="DC35" s="258"/>
      <c r="DD35" s="258"/>
      <c r="DE35" s="258"/>
      <c r="DF35" s="258"/>
      <c r="DG35" s="87">
        <f t="shared" si="0"/>
        <v>81099.42</v>
      </c>
      <c r="DH35" s="363" t="s">
        <v>785</v>
      </c>
      <c r="DI35" s="336">
        <v>81099.42</v>
      </c>
      <c r="DJ35" s="337">
        <v>0</v>
      </c>
      <c r="DK35" s="254"/>
      <c r="DL35" s="276">
        <f t="shared" si="5"/>
        <v>81099.42</v>
      </c>
      <c r="DM35" s="254">
        <f t="shared" si="6"/>
        <v>81099.42</v>
      </c>
      <c r="DN35" s="336"/>
    </row>
    <row r="36" spans="1:118" ht="15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337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336">
        <v>64700</v>
      </c>
      <c r="CU36" s="258"/>
      <c r="CV36" s="258"/>
      <c r="CW36" s="258"/>
      <c r="CX36" s="336"/>
      <c r="CY36" s="258"/>
      <c r="CZ36" s="258"/>
      <c r="DA36" s="258"/>
      <c r="DB36" s="258"/>
      <c r="DC36" s="258"/>
      <c r="DD36" s="258"/>
      <c r="DE36" s="258"/>
      <c r="DF36" s="258"/>
      <c r="DG36" s="87">
        <f t="shared" si="0"/>
        <v>64700</v>
      </c>
      <c r="DH36" s="363" t="s">
        <v>787</v>
      </c>
      <c r="DI36" s="336">
        <v>64700</v>
      </c>
      <c r="DJ36" s="337">
        <v>3235</v>
      </c>
      <c r="DK36" s="254"/>
      <c r="DL36" s="276">
        <f t="shared" si="5"/>
        <v>64700</v>
      </c>
      <c r="DM36" s="254">
        <f t="shared" si="6"/>
        <v>64700</v>
      </c>
      <c r="DN36" s="336"/>
    </row>
    <row r="37" spans="1:118" ht="15" x14ac:dyDescent="0.25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79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337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>
        <v>87792</v>
      </c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336"/>
      <c r="CU37" s="258"/>
      <c r="CV37" s="258"/>
      <c r="CW37" s="258"/>
      <c r="CX37" s="258">
        <v>13165.76</v>
      </c>
      <c r="CY37" s="258"/>
      <c r="CZ37" s="258"/>
      <c r="DA37" s="258"/>
      <c r="DB37" s="258"/>
      <c r="DC37" s="258"/>
      <c r="DD37" s="258"/>
      <c r="DE37" s="258"/>
      <c r="DF37" s="258"/>
      <c r="DG37" s="87">
        <f t="shared" si="0"/>
        <v>100957.75999999999</v>
      </c>
      <c r="DH37" s="363" t="s">
        <v>791</v>
      </c>
      <c r="DI37" s="336">
        <v>100957.75999999999</v>
      </c>
      <c r="DJ37" s="337">
        <v>4276.6000000000004</v>
      </c>
      <c r="DK37" s="254"/>
      <c r="DL37" s="276">
        <f t="shared" si="1"/>
        <v>100957.75999999999</v>
      </c>
      <c r="DM37" s="254">
        <f t="shared" si="2"/>
        <v>100957.75999999999</v>
      </c>
      <c r="DN37" s="336"/>
    </row>
    <row r="38" spans="1:118" ht="1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336">
        <v>60681.760000000002</v>
      </c>
      <c r="DA38" s="258"/>
      <c r="DB38" s="258"/>
      <c r="DC38" s="258"/>
      <c r="DD38" s="258"/>
      <c r="DE38" s="258"/>
      <c r="DF38" s="258"/>
      <c r="DG38" s="87">
        <f t="shared" si="0"/>
        <v>60681.760000000002</v>
      </c>
      <c r="DH38" s="363" t="s">
        <v>792</v>
      </c>
      <c r="DI38" s="336">
        <v>60681.760000000002</v>
      </c>
      <c r="DJ38" s="337">
        <v>0</v>
      </c>
      <c r="DK38" s="254"/>
      <c r="DL38" s="276">
        <f t="shared" si="1"/>
        <v>60681.760000000002</v>
      </c>
      <c r="DM38" s="254">
        <f t="shared" si="2"/>
        <v>60681.760000000002</v>
      </c>
      <c r="DN38" s="336"/>
    </row>
    <row r="39" spans="1:118" ht="15" x14ac:dyDescent="0.25">
      <c r="A39" s="258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336">
        <v>34671</v>
      </c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7">
        <f t="shared" si="0"/>
        <v>34671</v>
      </c>
      <c r="DH39" s="363" t="s">
        <v>793</v>
      </c>
      <c r="DI39" s="336">
        <v>34671</v>
      </c>
      <c r="DJ39" s="337">
        <v>1709.25</v>
      </c>
      <c r="DK39" s="254"/>
      <c r="DL39" s="276">
        <f t="shared" si="1"/>
        <v>34671</v>
      </c>
      <c r="DM39" s="254">
        <f t="shared" si="2"/>
        <v>34671</v>
      </c>
      <c r="DN39" s="336"/>
    </row>
    <row r="40" spans="1:118" ht="1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336">
        <v>134079.95000000001</v>
      </c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7">
        <f t="shared" si="0"/>
        <v>134079.95000000001</v>
      </c>
      <c r="DH40" s="363" t="s">
        <v>794</v>
      </c>
      <c r="DI40" s="336">
        <v>134079.95000000001</v>
      </c>
      <c r="DJ40" s="337">
        <v>0</v>
      </c>
      <c r="DK40" s="254"/>
      <c r="DL40" s="276">
        <f t="shared" ref="DL40:DL41" si="7">DI40</f>
        <v>134079.95000000001</v>
      </c>
      <c r="DM40" s="254">
        <f t="shared" ref="DM40:DM41" si="8">DL40</f>
        <v>134079.95000000001</v>
      </c>
      <c r="DN40" s="336"/>
    </row>
    <row r="41" spans="1:118" ht="1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336">
        <v>3178.1</v>
      </c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7">
        <f t="shared" si="0"/>
        <v>3178.1</v>
      </c>
      <c r="DH41" s="363" t="s">
        <v>795</v>
      </c>
      <c r="DI41" s="336">
        <v>3178.1</v>
      </c>
      <c r="DJ41" s="337">
        <v>0</v>
      </c>
      <c r="DK41" s="254"/>
      <c r="DL41" s="276">
        <f t="shared" si="7"/>
        <v>3178.1</v>
      </c>
      <c r="DM41" s="254">
        <f t="shared" si="8"/>
        <v>3178.1</v>
      </c>
      <c r="DN41" s="336"/>
    </row>
    <row r="42" spans="1:118" ht="1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337">
        <v>276218.09999999998</v>
      </c>
      <c r="CX42" s="258"/>
      <c r="CY42" s="258"/>
      <c r="CZ42" s="258"/>
      <c r="DA42" s="258"/>
      <c r="DB42" s="258"/>
      <c r="DC42" s="258"/>
      <c r="DD42" s="258"/>
      <c r="DE42" s="258"/>
      <c r="DF42" s="258"/>
      <c r="DG42" s="87">
        <f t="shared" si="0"/>
        <v>276218.09999999998</v>
      </c>
      <c r="DH42" s="363" t="s">
        <v>796</v>
      </c>
      <c r="DI42" s="337">
        <v>276218.09999999998</v>
      </c>
      <c r="DJ42" s="337">
        <v>0</v>
      </c>
      <c r="DK42" s="254"/>
      <c r="DL42" s="276">
        <f t="shared" ref="DL42" si="9">DI42</f>
        <v>276218.09999999998</v>
      </c>
      <c r="DM42" s="254">
        <f t="shared" ref="DM42" si="10">DL42</f>
        <v>276218.09999999998</v>
      </c>
      <c r="DN42" s="336"/>
    </row>
    <row r="43" spans="1:118" ht="1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79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336">
        <v>32753.200000000001</v>
      </c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7">
        <f t="shared" si="0"/>
        <v>32753.200000000001</v>
      </c>
      <c r="DH43" s="363" t="s">
        <v>797</v>
      </c>
      <c r="DI43" s="336">
        <v>32753.200000000001</v>
      </c>
      <c r="DJ43" s="337">
        <v>0</v>
      </c>
      <c r="DK43" s="254"/>
      <c r="DL43" s="254"/>
      <c r="DM43" s="254"/>
      <c r="DN43" s="336"/>
    </row>
    <row r="44" spans="1:118" ht="1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336">
        <v>44867.3</v>
      </c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87">
        <f t="shared" si="0"/>
        <v>44867.3</v>
      </c>
      <c r="DH44" s="363" t="s">
        <v>798</v>
      </c>
      <c r="DI44" s="336">
        <v>44867.3</v>
      </c>
      <c r="DJ44" s="254"/>
      <c r="DK44" s="254"/>
      <c r="DL44" s="254"/>
      <c r="DM44" s="254"/>
      <c r="DN44" s="382"/>
    </row>
    <row r="45" spans="1:118" ht="1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>
        <v>43620</v>
      </c>
      <c r="CO45" s="258">
        <v>91120</v>
      </c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7">
        <f t="shared" si="0"/>
        <v>134740</v>
      </c>
      <c r="DH45" s="363" t="s">
        <v>799</v>
      </c>
      <c r="DI45" s="336">
        <v>134740</v>
      </c>
      <c r="DJ45" s="254"/>
      <c r="DK45" s="254"/>
      <c r="DL45" s="254"/>
      <c r="DM45" s="254"/>
      <c r="DN45" s="254"/>
    </row>
    <row r="46" spans="1:118" ht="1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79">
        <v>3020.3</v>
      </c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7">
        <f t="shared" si="0"/>
        <v>3020.3</v>
      </c>
      <c r="DH46" s="363"/>
      <c r="DI46" s="279">
        <v>3020.3</v>
      </c>
      <c r="DJ46" s="254"/>
      <c r="DK46" s="254"/>
      <c r="DL46" s="254"/>
      <c r="DM46" s="254"/>
      <c r="DN46" s="254"/>
    </row>
    <row r="47" spans="1:118" ht="1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7">
        <f t="shared" si="0"/>
        <v>0</v>
      </c>
      <c r="DH47" s="363" t="s">
        <v>800</v>
      </c>
      <c r="DI47" s="382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7">
        <f t="shared" si="0"/>
        <v>0</v>
      </c>
      <c r="DH48" s="88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7">
        <f t="shared" si="0"/>
        <v>0</v>
      </c>
      <c r="DH49" s="88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7">
        <f t="shared" si="0"/>
        <v>0</v>
      </c>
      <c r="DH50" s="88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7">
        <f t="shared" si="0"/>
        <v>0</v>
      </c>
      <c r="DH51" s="88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7">
        <f t="shared" si="0"/>
        <v>0</v>
      </c>
      <c r="DH52" s="88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7">
        <f t="shared" si="0"/>
        <v>0</v>
      </c>
      <c r="DH53" s="88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7">
        <f t="shared" si="0"/>
        <v>0</v>
      </c>
      <c r="DH54" s="88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7">
        <f t="shared" si="0"/>
        <v>0</v>
      </c>
      <c r="DH55" s="88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7">
        <f t="shared" si="0"/>
        <v>0</v>
      </c>
      <c r="DH56" s="88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7">
        <f t="shared" si="0"/>
        <v>0</v>
      </c>
      <c r="DH57" s="88"/>
      <c r="DI57" s="254"/>
      <c r="DJ57" s="254"/>
      <c r="DK57" s="254"/>
      <c r="DL57" s="254"/>
      <c r="DM57" s="254"/>
      <c r="DN57" s="254"/>
    </row>
    <row r="58" spans="1:118" s="86" customFormat="1" ht="15" x14ac:dyDescent="0.2">
      <c r="A58" s="80">
        <f>SUM(A3:A57)</f>
        <v>0</v>
      </c>
      <c r="B58" s="80">
        <f t="shared" ref="B58:BM58" si="11">SUM(B3:B57)</f>
        <v>0</v>
      </c>
      <c r="C58" s="80">
        <f t="shared" si="11"/>
        <v>88176.88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  <c r="H58" s="80">
        <f t="shared" si="11"/>
        <v>0</v>
      </c>
      <c r="I58" s="80">
        <f t="shared" si="11"/>
        <v>0</v>
      </c>
      <c r="J58" s="80">
        <f t="shared" si="11"/>
        <v>0</v>
      </c>
      <c r="K58" s="80">
        <f t="shared" si="11"/>
        <v>21365.599999999999</v>
      </c>
      <c r="L58" s="80">
        <f t="shared" si="11"/>
        <v>0</v>
      </c>
      <c r="M58" s="80">
        <f t="shared" si="11"/>
        <v>0</v>
      </c>
      <c r="N58" s="80">
        <f t="shared" si="11"/>
        <v>0</v>
      </c>
      <c r="O58" s="80">
        <f t="shared" si="11"/>
        <v>0</v>
      </c>
      <c r="P58" s="80">
        <f t="shared" si="11"/>
        <v>0</v>
      </c>
      <c r="Q58" s="80">
        <f t="shared" si="11"/>
        <v>0</v>
      </c>
      <c r="R58" s="80">
        <f t="shared" si="11"/>
        <v>0</v>
      </c>
      <c r="S58" s="80">
        <f t="shared" si="11"/>
        <v>0</v>
      </c>
      <c r="T58" s="80">
        <f t="shared" si="11"/>
        <v>0</v>
      </c>
      <c r="U58" s="80">
        <f t="shared" si="11"/>
        <v>0</v>
      </c>
      <c r="V58" s="80">
        <f t="shared" si="11"/>
        <v>0</v>
      </c>
      <c r="W58" s="80">
        <f t="shared" si="11"/>
        <v>0</v>
      </c>
      <c r="X58" s="80">
        <f t="shared" si="11"/>
        <v>0</v>
      </c>
      <c r="Y58" s="80">
        <f t="shared" si="11"/>
        <v>0</v>
      </c>
      <c r="Z58" s="80">
        <f t="shared" si="11"/>
        <v>0</v>
      </c>
      <c r="AA58" s="80">
        <f t="shared" si="11"/>
        <v>0</v>
      </c>
      <c r="AB58" s="80">
        <f t="shared" si="11"/>
        <v>0</v>
      </c>
      <c r="AC58" s="80">
        <f t="shared" si="11"/>
        <v>0</v>
      </c>
      <c r="AD58" s="80">
        <f t="shared" si="11"/>
        <v>0</v>
      </c>
      <c r="AE58" s="80">
        <f t="shared" si="11"/>
        <v>0</v>
      </c>
      <c r="AF58" s="80">
        <f t="shared" si="11"/>
        <v>0</v>
      </c>
      <c r="AG58" s="80">
        <f t="shared" si="11"/>
        <v>0</v>
      </c>
      <c r="AH58" s="80">
        <f t="shared" si="11"/>
        <v>138945</v>
      </c>
      <c r="AI58" s="80">
        <f t="shared" si="11"/>
        <v>0</v>
      </c>
      <c r="AJ58" s="80">
        <f t="shared" si="11"/>
        <v>0</v>
      </c>
      <c r="AK58" s="80">
        <f t="shared" si="11"/>
        <v>0</v>
      </c>
      <c r="AL58" s="80">
        <f t="shared" si="11"/>
        <v>0</v>
      </c>
      <c r="AM58" s="80">
        <f t="shared" si="11"/>
        <v>0</v>
      </c>
      <c r="AN58" s="80">
        <f t="shared" si="11"/>
        <v>0</v>
      </c>
      <c r="AO58" s="80">
        <f t="shared" si="11"/>
        <v>0</v>
      </c>
      <c r="AP58" s="80">
        <f t="shared" si="11"/>
        <v>0</v>
      </c>
      <c r="AQ58" s="80">
        <f t="shared" si="11"/>
        <v>3020.3</v>
      </c>
      <c r="AR58" s="80">
        <f t="shared" si="11"/>
        <v>0</v>
      </c>
      <c r="AS58" s="80">
        <f t="shared" si="11"/>
        <v>0</v>
      </c>
      <c r="AT58" s="80">
        <f t="shared" si="11"/>
        <v>0</v>
      </c>
      <c r="AU58" s="80">
        <f t="shared" si="11"/>
        <v>0</v>
      </c>
      <c r="AV58" s="80">
        <f t="shared" si="11"/>
        <v>0</v>
      </c>
      <c r="AW58" s="80">
        <f t="shared" si="11"/>
        <v>0</v>
      </c>
      <c r="AX58" s="80">
        <f t="shared" si="11"/>
        <v>0</v>
      </c>
      <c r="AY58" s="80">
        <f t="shared" si="11"/>
        <v>0</v>
      </c>
      <c r="AZ58" s="80">
        <f t="shared" si="11"/>
        <v>0</v>
      </c>
      <c r="BA58" s="80">
        <f t="shared" si="11"/>
        <v>0</v>
      </c>
      <c r="BB58" s="80">
        <f t="shared" si="11"/>
        <v>0</v>
      </c>
      <c r="BC58" s="80">
        <f t="shared" si="11"/>
        <v>0</v>
      </c>
      <c r="BD58" s="80">
        <f t="shared" si="11"/>
        <v>0</v>
      </c>
      <c r="BE58" s="80">
        <f t="shared" si="11"/>
        <v>0</v>
      </c>
      <c r="BF58" s="80">
        <f t="shared" si="11"/>
        <v>0</v>
      </c>
      <c r="BG58" s="80">
        <f t="shared" si="11"/>
        <v>0</v>
      </c>
      <c r="BH58" s="80">
        <f t="shared" si="11"/>
        <v>0</v>
      </c>
      <c r="BI58" s="80">
        <f t="shared" si="11"/>
        <v>243346.00999999998</v>
      </c>
      <c r="BJ58" s="80">
        <f t="shared" si="11"/>
        <v>0</v>
      </c>
      <c r="BK58" s="80">
        <f t="shared" si="11"/>
        <v>0</v>
      </c>
      <c r="BL58" s="80">
        <f t="shared" si="11"/>
        <v>0</v>
      </c>
      <c r="BM58" s="80">
        <f t="shared" si="11"/>
        <v>0</v>
      </c>
      <c r="BN58" s="80">
        <f t="shared" ref="BN58:DF58" si="12">SUM(BN3:BN57)</f>
        <v>0</v>
      </c>
      <c r="BO58" s="80">
        <f t="shared" si="12"/>
        <v>1410.02</v>
      </c>
      <c r="BP58" s="80">
        <f t="shared" si="12"/>
        <v>0</v>
      </c>
      <c r="BQ58" s="80">
        <f t="shared" si="12"/>
        <v>0</v>
      </c>
      <c r="BR58" s="80">
        <f t="shared" si="12"/>
        <v>0</v>
      </c>
      <c r="BS58" s="80">
        <f t="shared" si="12"/>
        <v>0</v>
      </c>
      <c r="BT58" s="80">
        <f t="shared" si="12"/>
        <v>0</v>
      </c>
      <c r="BU58" s="80">
        <f t="shared" si="12"/>
        <v>0</v>
      </c>
      <c r="BV58" s="80">
        <f t="shared" si="12"/>
        <v>0</v>
      </c>
      <c r="BW58" s="80">
        <f t="shared" si="12"/>
        <v>0</v>
      </c>
      <c r="BX58" s="80">
        <f t="shared" si="12"/>
        <v>105492</v>
      </c>
      <c r="BY58" s="80">
        <f t="shared" si="12"/>
        <v>0</v>
      </c>
      <c r="BZ58" s="80">
        <f t="shared" si="12"/>
        <v>0</v>
      </c>
      <c r="CA58" s="80">
        <f t="shared" si="12"/>
        <v>0</v>
      </c>
      <c r="CB58" s="80">
        <f t="shared" si="12"/>
        <v>0</v>
      </c>
      <c r="CC58" s="80">
        <f t="shared" si="12"/>
        <v>0</v>
      </c>
      <c r="CD58" s="80">
        <f t="shared" si="12"/>
        <v>0</v>
      </c>
      <c r="CE58" s="80">
        <f t="shared" si="12"/>
        <v>0</v>
      </c>
      <c r="CF58" s="80">
        <f t="shared" si="12"/>
        <v>0</v>
      </c>
      <c r="CG58" s="80">
        <f t="shared" si="12"/>
        <v>1444</v>
      </c>
      <c r="CH58" s="80">
        <f t="shared" si="12"/>
        <v>0</v>
      </c>
      <c r="CI58" s="80">
        <f t="shared" si="12"/>
        <v>0</v>
      </c>
      <c r="CJ58" s="80">
        <f t="shared" si="12"/>
        <v>0</v>
      </c>
      <c r="CK58" s="80">
        <f t="shared" si="12"/>
        <v>0</v>
      </c>
      <c r="CL58" s="80">
        <f t="shared" si="12"/>
        <v>0</v>
      </c>
      <c r="CM58" s="80">
        <f t="shared" si="12"/>
        <v>0</v>
      </c>
      <c r="CN58" s="80">
        <f t="shared" si="12"/>
        <v>52420</v>
      </c>
      <c r="CO58" s="80">
        <f t="shared" si="12"/>
        <v>166428</v>
      </c>
      <c r="CP58" s="80">
        <f t="shared" si="12"/>
        <v>28640</v>
      </c>
      <c r="CQ58" s="80">
        <f t="shared" si="12"/>
        <v>0</v>
      </c>
      <c r="CR58" s="80">
        <f t="shared" si="12"/>
        <v>0</v>
      </c>
      <c r="CS58" s="80">
        <f t="shared" si="12"/>
        <v>0</v>
      </c>
      <c r="CT58" s="80">
        <f t="shared" si="12"/>
        <v>516796.86</v>
      </c>
      <c r="CU58" s="80">
        <f t="shared" si="12"/>
        <v>0</v>
      </c>
      <c r="CV58" s="80">
        <f t="shared" si="12"/>
        <v>23912</v>
      </c>
      <c r="CW58" s="80">
        <f t="shared" si="12"/>
        <v>276218.09999999998</v>
      </c>
      <c r="CX58" s="80">
        <f t="shared" si="12"/>
        <v>131627.14000000001</v>
      </c>
      <c r="CY58" s="80">
        <f t="shared" si="12"/>
        <v>127116</v>
      </c>
      <c r="CZ58" s="80">
        <f t="shared" si="12"/>
        <v>69024.69</v>
      </c>
      <c r="DA58" s="80">
        <f t="shared" si="12"/>
        <v>0</v>
      </c>
      <c r="DB58" s="80">
        <f t="shared" si="12"/>
        <v>0</v>
      </c>
      <c r="DC58" s="80">
        <f t="shared" si="12"/>
        <v>0</v>
      </c>
      <c r="DD58" s="80">
        <f t="shared" si="12"/>
        <v>0</v>
      </c>
      <c r="DE58" s="80">
        <f t="shared" si="12"/>
        <v>4533.32</v>
      </c>
      <c r="DF58" s="80">
        <f t="shared" si="12"/>
        <v>0</v>
      </c>
      <c r="DG58" s="87">
        <f>SUM(A58:DF58)</f>
        <v>1999915.9200000002</v>
      </c>
      <c r="DH58" s="88"/>
      <c r="DI58" s="255">
        <f>SUM(DI3:DI57)</f>
        <v>1999915.9200000002</v>
      </c>
      <c r="DJ58" s="255">
        <f>SUM(DJ3:DJ57)</f>
        <v>35457.843000000001</v>
      </c>
      <c r="DK58" s="255" t="s">
        <v>505</v>
      </c>
      <c r="DL58" s="255">
        <f>SUM(DL3:DL57)</f>
        <v>1784535.12</v>
      </c>
      <c r="DM58" s="255">
        <f>SUM(DM3:DM57)</f>
        <v>1784535.12</v>
      </c>
      <c r="DN58" s="255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81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81">
        <f t="shared" ref="DG61:DG73" si="13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81">
        <f t="shared" si="13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81">
        <f t="shared" si="13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81">
        <f t="shared" si="13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81">
        <f t="shared" si="13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81">
        <f t="shared" si="13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81">
        <f t="shared" si="13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81">
        <f t="shared" si="13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81">
        <f t="shared" si="13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81">
        <f t="shared" si="13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81">
        <f t="shared" si="13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81">
        <f t="shared" si="13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81">
        <f t="shared" si="13"/>
        <v>0</v>
      </c>
    </row>
    <row r="74" spans="1:111" x14ac:dyDescent="0.2">
      <c r="A74" s="80">
        <f>SUM(A60:A73)</f>
        <v>0</v>
      </c>
      <c r="B74" s="80">
        <f t="shared" ref="B74:BM74" si="14">SUM(B60:B73)</f>
        <v>0</v>
      </c>
      <c r="C74" s="80">
        <f t="shared" si="14"/>
        <v>0</v>
      </c>
      <c r="D74" s="80">
        <f t="shared" si="14"/>
        <v>0</v>
      </c>
      <c r="E74" s="80">
        <f t="shared" si="14"/>
        <v>0</v>
      </c>
      <c r="F74" s="80">
        <f t="shared" si="14"/>
        <v>0</v>
      </c>
      <c r="G74" s="80">
        <f t="shared" si="14"/>
        <v>0</v>
      </c>
      <c r="H74" s="80">
        <f t="shared" si="14"/>
        <v>0</v>
      </c>
      <c r="I74" s="80">
        <f t="shared" si="14"/>
        <v>0</v>
      </c>
      <c r="J74" s="80">
        <f t="shared" si="14"/>
        <v>0</v>
      </c>
      <c r="K74" s="80">
        <f t="shared" si="14"/>
        <v>0</v>
      </c>
      <c r="L74" s="80">
        <f t="shared" si="14"/>
        <v>0</v>
      </c>
      <c r="M74" s="80">
        <f t="shared" si="14"/>
        <v>0</v>
      </c>
      <c r="N74" s="80">
        <f t="shared" si="14"/>
        <v>0</v>
      </c>
      <c r="O74" s="80">
        <f t="shared" si="14"/>
        <v>0</v>
      </c>
      <c r="P74" s="80">
        <f t="shared" si="14"/>
        <v>0</v>
      </c>
      <c r="Q74" s="80">
        <f t="shared" si="14"/>
        <v>0</v>
      </c>
      <c r="R74" s="80">
        <f t="shared" si="14"/>
        <v>0</v>
      </c>
      <c r="S74" s="80">
        <f t="shared" si="14"/>
        <v>0</v>
      </c>
      <c r="T74" s="80">
        <f t="shared" si="14"/>
        <v>0</v>
      </c>
      <c r="U74" s="80">
        <f t="shared" si="14"/>
        <v>0</v>
      </c>
      <c r="V74" s="80">
        <f t="shared" si="14"/>
        <v>0</v>
      </c>
      <c r="W74" s="80">
        <f t="shared" si="14"/>
        <v>0</v>
      </c>
      <c r="X74" s="80">
        <f t="shared" si="14"/>
        <v>0</v>
      </c>
      <c r="Y74" s="80">
        <f t="shared" si="14"/>
        <v>0</v>
      </c>
      <c r="Z74" s="80">
        <f t="shared" si="14"/>
        <v>0</v>
      </c>
      <c r="AA74" s="80">
        <f t="shared" si="14"/>
        <v>0</v>
      </c>
      <c r="AB74" s="80">
        <f t="shared" si="14"/>
        <v>0</v>
      </c>
      <c r="AC74" s="80">
        <f t="shared" si="14"/>
        <v>0</v>
      </c>
      <c r="AD74" s="80">
        <f t="shared" si="14"/>
        <v>0</v>
      </c>
      <c r="AE74" s="80">
        <f t="shared" si="14"/>
        <v>0</v>
      </c>
      <c r="AF74" s="80">
        <f t="shared" si="14"/>
        <v>0</v>
      </c>
      <c r="AG74" s="80">
        <f t="shared" si="14"/>
        <v>0</v>
      </c>
      <c r="AH74" s="80">
        <f t="shared" si="14"/>
        <v>0</v>
      </c>
      <c r="AI74" s="80">
        <f t="shared" si="14"/>
        <v>0</v>
      </c>
      <c r="AJ74" s="80">
        <f t="shared" si="14"/>
        <v>0</v>
      </c>
      <c r="AK74" s="80">
        <f t="shared" si="14"/>
        <v>0</v>
      </c>
      <c r="AL74" s="80">
        <f t="shared" si="14"/>
        <v>0</v>
      </c>
      <c r="AM74" s="80">
        <f t="shared" si="14"/>
        <v>0</v>
      </c>
      <c r="AN74" s="80">
        <f t="shared" si="14"/>
        <v>0</v>
      </c>
      <c r="AO74" s="80">
        <f t="shared" si="14"/>
        <v>0</v>
      </c>
      <c r="AP74" s="80">
        <f t="shared" si="14"/>
        <v>0</v>
      </c>
      <c r="AQ74" s="80">
        <f t="shared" si="14"/>
        <v>0</v>
      </c>
      <c r="AR74" s="80">
        <f t="shared" si="14"/>
        <v>0</v>
      </c>
      <c r="AS74" s="80">
        <f t="shared" si="14"/>
        <v>0</v>
      </c>
      <c r="AT74" s="80">
        <f t="shared" si="14"/>
        <v>0</v>
      </c>
      <c r="AU74" s="80">
        <f t="shared" si="14"/>
        <v>0</v>
      </c>
      <c r="AV74" s="80">
        <f t="shared" si="14"/>
        <v>0</v>
      </c>
      <c r="AW74" s="80">
        <f t="shared" si="14"/>
        <v>0</v>
      </c>
      <c r="AX74" s="80">
        <f t="shared" si="14"/>
        <v>0</v>
      </c>
      <c r="AY74" s="80">
        <f t="shared" si="14"/>
        <v>0</v>
      </c>
      <c r="AZ74" s="80">
        <f t="shared" si="14"/>
        <v>0</v>
      </c>
      <c r="BA74" s="80">
        <f t="shared" si="14"/>
        <v>0</v>
      </c>
      <c r="BB74" s="80">
        <f t="shared" si="14"/>
        <v>0</v>
      </c>
      <c r="BC74" s="80">
        <f t="shared" si="14"/>
        <v>0</v>
      </c>
      <c r="BD74" s="80">
        <f t="shared" si="14"/>
        <v>0</v>
      </c>
      <c r="BE74" s="80">
        <f t="shared" si="14"/>
        <v>0</v>
      </c>
      <c r="BF74" s="80">
        <f t="shared" si="14"/>
        <v>0</v>
      </c>
      <c r="BG74" s="80">
        <f t="shared" si="14"/>
        <v>0</v>
      </c>
      <c r="BH74" s="80">
        <f t="shared" si="14"/>
        <v>0</v>
      </c>
      <c r="BI74" s="80">
        <f t="shared" si="14"/>
        <v>0</v>
      </c>
      <c r="BJ74" s="80">
        <f t="shared" si="14"/>
        <v>0</v>
      </c>
      <c r="BK74" s="80">
        <f t="shared" si="14"/>
        <v>0</v>
      </c>
      <c r="BL74" s="80">
        <f t="shared" si="14"/>
        <v>0</v>
      </c>
      <c r="BM74" s="80">
        <f t="shared" si="14"/>
        <v>0</v>
      </c>
      <c r="BN74" s="80">
        <f t="shared" ref="BN74:DF74" si="15">SUM(BN60:BN73)</f>
        <v>0</v>
      </c>
      <c r="BO74" s="80">
        <f t="shared" si="15"/>
        <v>0</v>
      </c>
      <c r="BP74" s="80">
        <f t="shared" si="15"/>
        <v>0</v>
      </c>
      <c r="BQ74" s="80">
        <f t="shared" si="15"/>
        <v>0</v>
      </c>
      <c r="BR74" s="80">
        <f t="shared" si="15"/>
        <v>0</v>
      </c>
      <c r="BS74" s="80">
        <f t="shared" si="15"/>
        <v>0</v>
      </c>
      <c r="BT74" s="80">
        <f t="shared" si="15"/>
        <v>0</v>
      </c>
      <c r="BU74" s="80">
        <f t="shared" si="15"/>
        <v>0</v>
      </c>
      <c r="BV74" s="80">
        <f t="shared" si="15"/>
        <v>0</v>
      </c>
      <c r="BW74" s="80">
        <f t="shared" si="15"/>
        <v>0</v>
      </c>
      <c r="BX74" s="80">
        <f t="shared" si="15"/>
        <v>0</v>
      </c>
      <c r="BY74" s="80">
        <f t="shared" si="15"/>
        <v>0</v>
      </c>
      <c r="BZ74" s="80">
        <f t="shared" si="15"/>
        <v>0</v>
      </c>
      <c r="CA74" s="80">
        <f t="shared" si="15"/>
        <v>0</v>
      </c>
      <c r="CB74" s="80">
        <f t="shared" si="15"/>
        <v>0</v>
      </c>
      <c r="CC74" s="80">
        <f t="shared" si="15"/>
        <v>0</v>
      </c>
      <c r="CD74" s="80">
        <f t="shared" si="15"/>
        <v>0</v>
      </c>
      <c r="CE74" s="80">
        <f t="shared" si="15"/>
        <v>0</v>
      </c>
      <c r="CF74" s="80">
        <f t="shared" si="15"/>
        <v>0</v>
      </c>
      <c r="CG74" s="80">
        <f t="shared" si="15"/>
        <v>0</v>
      </c>
      <c r="CH74" s="80">
        <f t="shared" si="15"/>
        <v>0</v>
      </c>
      <c r="CI74" s="80">
        <f t="shared" si="15"/>
        <v>0</v>
      </c>
      <c r="CJ74" s="80">
        <f t="shared" si="15"/>
        <v>0</v>
      </c>
      <c r="CK74" s="80">
        <f t="shared" si="15"/>
        <v>0</v>
      </c>
      <c r="CL74" s="80">
        <f t="shared" si="15"/>
        <v>0</v>
      </c>
      <c r="CM74" s="80">
        <f t="shared" si="15"/>
        <v>0</v>
      </c>
      <c r="CN74" s="80">
        <f t="shared" si="15"/>
        <v>0</v>
      </c>
      <c r="CO74" s="80">
        <f t="shared" si="15"/>
        <v>0</v>
      </c>
      <c r="CP74" s="80">
        <f t="shared" si="15"/>
        <v>0</v>
      </c>
      <c r="CQ74" s="80">
        <f t="shared" si="15"/>
        <v>0</v>
      </c>
      <c r="CR74" s="80">
        <f t="shared" si="15"/>
        <v>0</v>
      </c>
      <c r="CS74" s="80">
        <f t="shared" si="15"/>
        <v>0</v>
      </c>
      <c r="CT74" s="80">
        <f t="shared" si="15"/>
        <v>0</v>
      </c>
      <c r="CU74" s="80">
        <f t="shared" si="15"/>
        <v>0</v>
      </c>
      <c r="CV74" s="80">
        <f t="shared" si="15"/>
        <v>0</v>
      </c>
      <c r="CW74" s="80">
        <f t="shared" si="15"/>
        <v>0</v>
      </c>
      <c r="CX74" s="80">
        <f t="shared" si="15"/>
        <v>0</v>
      </c>
      <c r="CY74" s="80">
        <f t="shared" si="15"/>
        <v>0</v>
      </c>
      <c r="CZ74" s="80">
        <f t="shared" si="15"/>
        <v>0</v>
      </c>
      <c r="DA74" s="80">
        <f t="shared" si="15"/>
        <v>0</v>
      </c>
      <c r="DB74" s="80">
        <f t="shared" si="15"/>
        <v>0</v>
      </c>
      <c r="DC74" s="80">
        <f t="shared" si="15"/>
        <v>0</v>
      </c>
      <c r="DD74" s="80">
        <f t="shared" si="15"/>
        <v>0</v>
      </c>
      <c r="DE74" s="80">
        <f t="shared" si="15"/>
        <v>0</v>
      </c>
      <c r="DF74" s="80">
        <f t="shared" si="15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6">+B58+B74</f>
        <v>0</v>
      </c>
      <c r="C75" s="79">
        <f t="shared" si="16"/>
        <v>88176.88</v>
      </c>
      <c r="D75" s="79">
        <f t="shared" si="16"/>
        <v>0</v>
      </c>
      <c r="E75" s="79">
        <f t="shared" si="16"/>
        <v>0</v>
      </c>
      <c r="F75" s="79">
        <f t="shared" si="16"/>
        <v>0</v>
      </c>
      <c r="G75" s="79">
        <f t="shared" si="16"/>
        <v>0</v>
      </c>
      <c r="H75" s="79">
        <f t="shared" si="16"/>
        <v>0</v>
      </c>
      <c r="I75" s="79">
        <f t="shared" si="16"/>
        <v>0</v>
      </c>
      <c r="J75" s="79">
        <f t="shared" si="16"/>
        <v>0</v>
      </c>
      <c r="K75" s="79">
        <f t="shared" si="16"/>
        <v>21365.599999999999</v>
      </c>
      <c r="L75" s="79">
        <f t="shared" si="16"/>
        <v>0</v>
      </c>
      <c r="M75" s="79">
        <f t="shared" si="16"/>
        <v>0</v>
      </c>
      <c r="N75" s="79">
        <f t="shared" si="16"/>
        <v>0</v>
      </c>
      <c r="O75" s="79">
        <f t="shared" si="16"/>
        <v>0</v>
      </c>
      <c r="P75" s="79">
        <f t="shared" si="16"/>
        <v>0</v>
      </c>
      <c r="Q75" s="79">
        <f t="shared" si="16"/>
        <v>0</v>
      </c>
      <c r="R75" s="79">
        <f t="shared" si="16"/>
        <v>0</v>
      </c>
      <c r="S75" s="79">
        <f t="shared" si="16"/>
        <v>0</v>
      </c>
      <c r="T75" s="79">
        <f t="shared" si="16"/>
        <v>0</v>
      </c>
      <c r="U75" s="79">
        <f t="shared" si="16"/>
        <v>0</v>
      </c>
      <c r="V75" s="79">
        <f t="shared" si="16"/>
        <v>0</v>
      </c>
      <c r="W75" s="79">
        <f t="shared" si="16"/>
        <v>0</v>
      </c>
      <c r="X75" s="79">
        <f t="shared" si="16"/>
        <v>0</v>
      </c>
      <c r="Y75" s="79">
        <f t="shared" si="16"/>
        <v>0</v>
      </c>
      <c r="Z75" s="79">
        <f t="shared" si="16"/>
        <v>0</v>
      </c>
      <c r="AA75" s="79">
        <f t="shared" si="16"/>
        <v>0</v>
      </c>
      <c r="AB75" s="79">
        <f t="shared" si="16"/>
        <v>0</v>
      </c>
      <c r="AC75" s="79">
        <f t="shared" si="16"/>
        <v>0</v>
      </c>
      <c r="AD75" s="79">
        <f t="shared" si="16"/>
        <v>0</v>
      </c>
      <c r="AE75" s="79">
        <f t="shared" si="16"/>
        <v>0</v>
      </c>
      <c r="AF75" s="79">
        <f t="shared" si="16"/>
        <v>0</v>
      </c>
      <c r="AG75" s="79">
        <f t="shared" si="16"/>
        <v>0</v>
      </c>
      <c r="AH75" s="79">
        <f t="shared" si="16"/>
        <v>138945</v>
      </c>
      <c r="AI75" s="79">
        <f t="shared" si="16"/>
        <v>0</v>
      </c>
      <c r="AJ75" s="79">
        <f t="shared" ref="AJ75:BR75" si="17">+AJ58+AJ74</f>
        <v>0</v>
      </c>
      <c r="AK75" s="79">
        <f t="shared" si="17"/>
        <v>0</v>
      </c>
      <c r="AL75" s="79">
        <f t="shared" si="17"/>
        <v>0</v>
      </c>
      <c r="AM75" s="79">
        <f t="shared" si="17"/>
        <v>0</v>
      </c>
      <c r="AN75" s="79">
        <f t="shared" si="17"/>
        <v>0</v>
      </c>
      <c r="AO75" s="79">
        <f t="shared" si="17"/>
        <v>0</v>
      </c>
      <c r="AP75" s="79">
        <f t="shared" si="17"/>
        <v>0</v>
      </c>
      <c r="AQ75" s="79">
        <f t="shared" si="17"/>
        <v>3020.3</v>
      </c>
      <c r="AR75" s="79">
        <f t="shared" si="17"/>
        <v>0</v>
      </c>
      <c r="AS75" s="79">
        <f t="shared" si="17"/>
        <v>0</v>
      </c>
      <c r="AT75" s="79">
        <f t="shared" si="17"/>
        <v>0</v>
      </c>
      <c r="AU75" s="79">
        <f t="shared" si="17"/>
        <v>0</v>
      </c>
      <c r="AV75" s="79">
        <f t="shared" si="17"/>
        <v>0</v>
      </c>
      <c r="AW75" s="79">
        <f t="shared" si="17"/>
        <v>0</v>
      </c>
      <c r="AX75" s="79">
        <f t="shared" si="17"/>
        <v>0</v>
      </c>
      <c r="AY75" s="79">
        <f t="shared" si="17"/>
        <v>0</v>
      </c>
      <c r="AZ75" s="79">
        <f t="shared" si="17"/>
        <v>0</v>
      </c>
      <c r="BA75" s="79">
        <f t="shared" si="17"/>
        <v>0</v>
      </c>
      <c r="BB75" s="79">
        <f t="shared" si="17"/>
        <v>0</v>
      </c>
      <c r="BC75" s="79">
        <f t="shared" si="17"/>
        <v>0</v>
      </c>
      <c r="BD75" s="79">
        <f t="shared" si="17"/>
        <v>0</v>
      </c>
      <c r="BE75" s="79">
        <f t="shared" si="17"/>
        <v>0</v>
      </c>
      <c r="BF75" s="79">
        <f t="shared" si="17"/>
        <v>0</v>
      </c>
      <c r="BG75" s="79">
        <f t="shared" si="17"/>
        <v>0</v>
      </c>
      <c r="BH75" s="79">
        <f t="shared" si="17"/>
        <v>0</v>
      </c>
      <c r="BI75" s="79">
        <f t="shared" si="17"/>
        <v>243346.00999999998</v>
      </c>
      <c r="BJ75" s="79">
        <f t="shared" si="17"/>
        <v>0</v>
      </c>
      <c r="BK75" s="79">
        <f t="shared" si="17"/>
        <v>0</v>
      </c>
      <c r="BL75" s="79">
        <f t="shared" si="17"/>
        <v>0</v>
      </c>
      <c r="BM75" s="79">
        <f t="shared" si="17"/>
        <v>0</v>
      </c>
      <c r="BN75" s="79">
        <f t="shared" si="17"/>
        <v>0</v>
      </c>
      <c r="BO75" s="79">
        <f t="shared" si="17"/>
        <v>1410.02</v>
      </c>
      <c r="BP75" s="79">
        <f t="shared" si="17"/>
        <v>0</v>
      </c>
      <c r="BQ75" s="79">
        <f t="shared" si="17"/>
        <v>0</v>
      </c>
      <c r="BR75" s="79">
        <f t="shared" si="17"/>
        <v>0</v>
      </c>
      <c r="BS75" s="79">
        <f t="shared" ref="BS75:CX75" si="18">+BS58+BS74</f>
        <v>0</v>
      </c>
      <c r="BT75" s="79">
        <f t="shared" si="18"/>
        <v>0</v>
      </c>
      <c r="BU75" s="79">
        <f t="shared" si="18"/>
        <v>0</v>
      </c>
      <c r="BV75" s="79">
        <f t="shared" si="18"/>
        <v>0</v>
      </c>
      <c r="BW75" s="79">
        <f>+BW58+BW74</f>
        <v>0</v>
      </c>
      <c r="BX75" s="79">
        <f t="shared" si="18"/>
        <v>105492</v>
      </c>
      <c r="BY75" s="79">
        <f t="shared" si="18"/>
        <v>0</v>
      </c>
      <c r="BZ75" s="79">
        <f t="shared" si="18"/>
        <v>0</v>
      </c>
      <c r="CA75" s="79">
        <f t="shared" si="18"/>
        <v>0</v>
      </c>
      <c r="CB75" s="79">
        <f t="shared" si="18"/>
        <v>0</v>
      </c>
      <c r="CC75" s="79">
        <f t="shared" si="18"/>
        <v>0</v>
      </c>
      <c r="CD75" s="79">
        <f t="shared" si="18"/>
        <v>0</v>
      </c>
      <c r="CE75" s="79">
        <f t="shared" si="18"/>
        <v>0</v>
      </c>
      <c r="CF75" s="79">
        <f t="shared" si="18"/>
        <v>0</v>
      </c>
      <c r="CG75" s="79">
        <f t="shared" si="18"/>
        <v>1444</v>
      </c>
      <c r="CH75" s="79">
        <f t="shared" si="18"/>
        <v>0</v>
      </c>
      <c r="CI75" s="79">
        <f t="shared" si="18"/>
        <v>0</v>
      </c>
      <c r="CJ75" s="79">
        <f t="shared" si="18"/>
        <v>0</v>
      </c>
      <c r="CK75" s="79">
        <f t="shared" si="18"/>
        <v>0</v>
      </c>
      <c r="CL75" s="79">
        <f t="shared" si="18"/>
        <v>0</v>
      </c>
      <c r="CM75" s="79">
        <f t="shared" si="18"/>
        <v>0</v>
      </c>
      <c r="CN75" s="79">
        <f t="shared" si="18"/>
        <v>52420</v>
      </c>
      <c r="CO75" s="79">
        <f t="shared" si="18"/>
        <v>166428</v>
      </c>
      <c r="CP75" s="79">
        <f t="shared" si="18"/>
        <v>28640</v>
      </c>
      <c r="CQ75" s="79">
        <f t="shared" si="18"/>
        <v>0</v>
      </c>
      <c r="CR75" s="79">
        <f t="shared" si="18"/>
        <v>0</v>
      </c>
      <c r="CS75" s="79">
        <f t="shared" si="18"/>
        <v>0</v>
      </c>
      <c r="CT75" s="79">
        <f t="shared" si="18"/>
        <v>516796.86</v>
      </c>
      <c r="CU75" s="79">
        <f t="shared" si="18"/>
        <v>0</v>
      </c>
      <c r="CV75" s="79">
        <f t="shared" si="18"/>
        <v>23912</v>
      </c>
      <c r="CW75" s="79">
        <f t="shared" si="18"/>
        <v>276218.09999999998</v>
      </c>
      <c r="CX75" s="79">
        <f t="shared" si="18"/>
        <v>131627.14000000001</v>
      </c>
      <c r="CY75" s="79">
        <f t="shared" ref="CY75:DG75" si="19">+CY58+CY74</f>
        <v>127116</v>
      </c>
      <c r="CZ75" s="79">
        <f t="shared" si="19"/>
        <v>69024.69</v>
      </c>
      <c r="DA75" s="79">
        <f t="shared" si="19"/>
        <v>0</v>
      </c>
      <c r="DB75" s="79">
        <f t="shared" si="19"/>
        <v>0</v>
      </c>
      <c r="DC75" s="79">
        <f t="shared" si="19"/>
        <v>0</v>
      </c>
      <c r="DD75" s="79">
        <f t="shared" si="19"/>
        <v>0</v>
      </c>
      <c r="DE75" s="79">
        <f t="shared" si="19"/>
        <v>4533.32</v>
      </c>
      <c r="DF75" s="79">
        <f t="shared" si="19"/>
        <v>0</v>
      </c>
      <c r="DG75" s="79">
        <f t="shared" si="19"/>
        <v>1999915.9200000002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4:M32"/>
  <sheetViews>
    <sheetView topLeftCell="A2" zoomScaleNormal="100" workbookViewId="0">
      <selection activeCell="F28" sqref="F2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51" t="s">
        <v>497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</row>
    <row r="5" spans="1:13" ht="18.75" x14ac:dyDescent="0.3">
      <c r="A5" s="452" t="s">
        <v>607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</row>
    <row r="6" spans="1:13" ht="15.75" x14ac:dyDescent="0.25">
      <c r="A6" s="416" t="s">
        <v>614</v>
      </c>
      <c r="B6" s="416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13" ht="18" x14ac:dyDescent="0.25">
      <c r="A7" s="453"/>
      <c r="B7" s="454"/>
      <c r="C7" s="454"/>
      <c r="D7" s="454"/>
      <c r="E7" s="454"/>
      <c r="F7" s="454"/>
      <c r="G7" s="454"/>
      <c r="H7" s="454"/>
      <c r="I7" s="454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2" t="s">
        <v>554</v>
      </c>
      <c r="K9" s="78">
        <f>'CONSOLIDADO FR'!J225</f>
        <v>45680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555</v>
      </c>
      <c r="K10" s="260">
        <f>'CONSOLIDADO FR'!D9</f>
        <v>8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496</v>
      </c>
      <c r="D12" s="222"/>
      <c r="E12" s="222" t="s">
        <v>495</v>
      </c>
      <c r="F12" s="455" t="str">
        <f>'CONSOLIDADO FR'!F7</f>
        <v>Hospital Dr. Francisco Antonio Gonzalvo</v>
      </c>
      <c r="G12" s="455"/>
      <c r="H12" s="455"/>
      <c r="I12" s="455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494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493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492</v>
      </c>
      <c r="D18" s="225"/>
      <c r="E18" s="222"/>
      <c r="F18" s="222"/>
      <c r="G18" s="222"/>
      <c r="H18" s="222" t="s">
        <v>490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491</v>
      </c>
      <c r="D20" s="222"/>
      <c r="E20" s="222"/>
      <c r="F20" s="222"/>
      <c r="G20" s="222"/>
      <c r="H20" s="222" t="s">
        <v>490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612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38"/>
  <sheetViews>
    <sheetView topLeftCell="A7" zoomScaleNormal="100" workbookViewId="0">
      <selection activeCell="D19" sqref="D19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73" t="s">
        <v>497</v>
      </c>
      <c r="B1" s="473"/>
      <c r="C1" s="473"/>
      <c r="D1" s="473"/>
      <c r="E1" s="473"/>
      <c r="F1" s="473"/>
      <c r="G1" s="473"/>
      <c r="H1" s="473"/>
    </row>
    <row r="2" spans="1:8" ht="20.25" x14ac:dyDescent="0.3">
      <c r="A2" s="474" t="s">
        <v>608</v>
      </c>
      <c r="B2" s="474"/>
      <c r="C2" s="474"/>
      <c r="D2" s="474"/>
      <c r="E2" s="474"/>
      <c r="F2" s="474"/>
      <c r="G2" s="474"/>
      <c r="H2" s="474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75" t="s">
        <v>537</v>
      </c>
      <c r="B4" s="476"/>
      <c r="C4" s="476"/>
      <c r="D4" s="476"/>
      <c r="E4" s="476"/>
      <c r="F4" s="476"/>
      <c r="G4" s="476"/>
      <c r="H4" s="476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8" t="s">
        <v>170</v>
      </c>
      <c r="B6" s="228"/>
      <c r="C6" s="470" t="str">
        <f>'CONSOLIDADO FR'!F7</f>
        <v>Hospital Dr. Francisco Antonio Gonzalvo</v>
      </c>
      <c r="D6" s="470"/>
      <c r="E6" s="470"/>
      <c r="F6" s="470"/>
      <c r="G6" s="470"/>
      <c r="H6" s="470"/>
    </row>
    <row r="7" spans="1:8" ht="18.75" x14ac:dyDescent="0.3">
      <c r="A7" s="466" t="s">
        <v>536</v>
      </c>
      <c r="B7" s="466"/>
      <c r="C7" s="466"/>
      <c r="D7" s="247" t="s">
        <v>535</v>
      </c>
      <c r="E7" s="477" t="s">
        <v>534</v>
      </c>
      <c r="F7" s="477"/>
      <c r="G7" s="251"/>
      <c r="H7" s="249"/>
    </row>
    <row r="8" spans="1:8" ht="18.75" x14ac:dyDescent="0.3">
      <c r="A8" s="231" t="s">
        <v>533</v>
      </c>
      <c r="B8" s="468">
        <f>'CONSOLIDADO FR'!D9</f>
        <v>8</v>
      </c>
      <c r="C8" s="468"/>
      <c r="D8" s="228"/>
      <c r="E8" s="469" t="s">
        <v>532</v>
      </c>
      <c r="F8" s="469"/>
      <c r="G8" s="468">
        <v>2025</v>
      </c>
      <c r="H8" s="465"/>
    </row>
    <row r="9" spans="1:8" ht="18.75" x14ac:dyDescent="0.3">
      <c r="A9" s="228" t="s">
        <v>9</v>
      </c>
      <c r="B9" s="228"/>
      <c r="C9" s="471">
        <f>'CONSOLIDADO FR'!F10</f>
        <v>2672000</v>
      </c>
      <c r="D9" s="471"/>
      <c r="E9" s="228" t="s">
        <v>531</v>
      </c>
      <c r="F9" s="228"/>
      <c r="G9" s="472">
        <f>'CONSOLIDADO FR'!H10</f>
        <v>1999915.9200000002</v>
      </c>
      <c r="H9" s="472"/>
    </row>
    <row r="10" spans="1:8" ht="18.75" x14ac:dyDescent="0.3">
      <c r="A10" s="228" t="s">
        <v>530</v>
      </c>
      <c r="B10" s="228"/>
      <c r="C10" s="464" t="s">
        <v>526</v>
      </c>
      <c r="D10" s="465"/>
      <c r="E10" s="228" t="s">
        <v>529</v>
      </c>
      <c r="F10" s="228"/>
      <c r="G10" s="228"/>
      <c r="H10" s="250" t="s">
        <v>526</v>
      </c>
    </row>
    <row r="11" spans="1:8" ht="18.75" x14ac:dyDescent="0.3">
      <c r="A11" s="228" t="s">
        <v>528</v>
      </c>
      <c r="B11" s="228"/>
      <c r="C11" s="249"/>
      <c r="D11" s="248" t="s">
        <v>526</v>
      </c>
      <c r="E11" s="228" t="s">
        <v>527</v>
      </c>
      <c r="F11" s="228"/>
      <c r="G11" s="228"/>
      <c r="H11" s="247" t="s">
        <v>526</v>
      </c>
    </row>
    <row r="12" spans="1:8" ht="18.75" x14ac:dyDescent="0.3">
      <c r="A12" s="228" t="s">
        <v>525</v>
      </c>
      <c r="B12" s="228"/>
      <c r="C12" s="228"/>
      <c r="D12" s="246">
        <f>'CONSOLIDADO FR'!I13</f>
        <v>1996895.62</v>
      </c>
      <c r="E12" s="466" t="s">
        <v>524</v>
      </c>
      <c r="F12" s="466"/>
      <c r="G12" s="466"/>
      <c r="H12" s="245">
        <f>COUNT('CUENTA T FR'!DH3:DH58)</f>
        <v>0</v>
      </c>
    </row>
    <row r="13" spans="1:8" ht="18.75" x14ac:dyDescent="0.3">
      <c r="A13" s="228" t="s">
        <v>523</v>
      </c>
      <c r="B13" s="228"/>
      <c r="C13" s="467">
        <f>'CONSOLIDADO FR'!F11</f>
        <v>41144060992</v>
      </c>
      <c r="D13" s="467"/>
      <c r="E13" s="228" t="s">
        <v>522</v>
      </c>
      <c r="F13" s="228"/>
      <c r="G13" s="244"/>
      <c r="H13" s="298">
        <f>'CONSOLIDADO FR'!I11</f>
        <v>41213322234</v>
      </c>
    </row>
    <row r="14" spans="1:8" ht="18.75" x14ac:dyDescent="0.3">
      <c r="A14" s="456" t="s">
        <v>521</v>
      </c>
      <c r="B14" s="456"/>
      <c r="C14" s="456"/>
      <c r="D14" s="243">
        <f>'CUENTA T FR'!DL58</f>
        <v>1784535.12</v>
      </c>
      <c r="E14" s="456" t="s">
        <v>520</v>
      </c>
      <c r="F14" s="456"/>
      <c r="G14" s="456"/>
      <c r="H14" s="242" t="str">
        <f>'CUENTA T FR'!DK58</f>
        <v xml:space="preserve"> </v>
      </c>
    </row>
    <row r="15" spans="1:8" ht="18.75" x14ac:dyDescent="0.3">
      <c r="A15" s="456" t="s">
        <v>519</v>
      </c>
      <c r="B15" s="456"/>
      <c r="C15" s="456"/>
      <c r="D15" s="245">
        <f>COUNT('CUENTA T FR'!DM3:DM57)</f>
        <v>40</v>
      </c>
      <c r="E15" s="456" t="s">
        <v>518</v>
      </c>
      <c r="F15" s="456"/>
      <c r="G15" s="456"/>
      <c r="H15" s="371" t="e">
        <f>+D14+H14</f>
        <v>#VALUE!</v>
      </c>
    </row>
    <row r="16" spans="1:8" ht="18.75" x14ac:dyDescent="0.3">
      <c r="A16" s="456" t="s">
        <v>517</v>
      </c>
      <c r="B16" s="456"/>
      <c r="C16" s="456"/>
      <c r="D16" s="241">
        <f>COUNT('CUENTA T FR'!DN3:DN57)</f>
        <v>0</v>
      </c>
      <c r="E16" s="456" t="s">
        <v>516</v>
      </c>
      <c r="F16" s="456"/>
      <c r="G16" s="456"/>
      <c r="H16" s="240">
        <f>'CUENTA T FR'!DN58</f>
        <v>0</v>
      </c>
    </row>
    <row r="17" spans="1:12" ht="18.75" x14ac:dyDescent="0.3">
      <c r="A17" s="456" t="s">
        <v>515</v>
      </c>
      <c r="B17" s="456"/>
      <c r="C17" s="456"/>
      <c r="D17" s="241"/>
      <c r="E17" s="456" t="s">
        <v>514</v>
      </c>
      <c r="F17" s="456"/>
      <c r="G17" s="456"/>
      <c r="H17" s="240"/>
      <c r="I17" s="239"/>
    </row>
    <row r="18" spans="1:12" ht="18.75" x14ac:dyDescent="0.3">
      <c r="A18" s="259" t="s">
        <v>547</v>
      </c>
      <c r="B18" s="235"/>
      <c r="C18" s="235"/>
      <c r="D18" s="241"/>
      <c r="E18" s="259" t="s">
        <v>548</v>
      </c>
      <c r="F18" s="235"/>
      <c r="G18" s="235"/>
      <c r="H18" s="240"/>
      <c r="I18" s="239"/>
    </row>
    <row r="19" spans="1:12" ht="18.75" x14ac:dyDescent="0.3">
      <c r="A19" s="456" t="s">
        <v>513</v>
      </c>
      <c r="B19" s="456"/>
      <c r="C19" s="456"/>
      <c r="D19" s="238">
        <v>10946766.869999999</v>
      </c>
      <c r="E19" s="456" t="s">
        <v>512</v>
      </c>
      <c r="F19" s="456"/>
      <c r="G19" s="456"/>
      <c r="H19" s="238">
        <v>10994056.169999998</v>
      </c>
      <c r="L19" s="3" t="s">
        <v>505</v>
      </c>
    </row>
    <row r="20" spans="1:12" ht="18.75" x14ac:dyDescent="0.3">
      <c r="A20" s="459" t="s">
        <v>511</v>
      </c>
      <c r="B20" s="459"/>
      <c r="C20" s="459"/>
      <c r="D20" s="238">
        <f>+D19-H19</f>
        <v>-47289.299999998882</v>
      </c>
      <c r="E20" s="456" t="s">
        <v>510</v>
      </c>
      <c r="F20" s="456"/>
      <c r="G20" s="456"/>
      <c r="H20" s="237">
        <f>+D20/H19</f>
        <v>-4.3013515001896607E-3</v>
      </c>
    </row>
    <row r="21" spans="1:12" ht="16.5" x14ac:dyDescent="0.25">
      <c r="A21" s="456" t="s">
        <v>509</v>
      </c>
      <c r="B21" s="456"/>
      <c r="C21" s="456"/>
      <c r="D21" s="456"/>
      <c r="E21" s="456"/>
      <c r="F21" s="236">
        <v>0</v>
      </c>
      <c r="G21" s="235" t="s">
        <v>508</v>
      </c>
      <c r="H21" s="236"/>
    </row>
    <row r="22" spans="1:12" ht="16.5" x14ac:dyDescent="0.25">
      <c r="A22" s="456" t="s">
        <v>507</v>
      </c>
      <c r="B22" s="456"/>
      <c r="C22" s="456"/>
      <c r="D22" s="234"/>
      <c r="E22" s="456" t="s">
        <v>506</v>
      </c>
      <c r="F22" s="456"/>
      <c r="G22" s="456"/>
      <c r="H22" s="234"/>
      <c r="K22" s="3" t="s">
        <v>505</v>
      </c>
    </row>
    <row r="23" spans="1:12" ht="18.75" x14ac:dyDescent="0.3">
      <c r="A23" s="456" t="s">
        <v>504</v>
      </c>
      <c r="B23" s="456"/>
      <c r="C23" s="456"/>
      <c r="D23" s="233">
        <f>NETWORKDAYS(D22,C24)-1</f>
        <v>32625</v>
      </c>
      <c r="E23" s="456" t="s">
        <v>503</v>
      </c>
      <c r="F23" s="456"/>
      <c r="G23" s="456"/>
      <c r="H23" s="232">
        <f>DATEDIF(H22,D22,"d")</f>
        <v>0</v>
      </c>
    </row>
    <row r="24" spans="1:12" ht="18.75" x14ac:dyDescent="0.3">
      <c r="A24" s="228" t="s">
        <v>502</v>
      </c>
      <c r="B24" s="228"/>
      <c r="C24" s="460">
        <f>'CONSOLIDADO FR'!F225</f>
        <v>45677</v>
      </c>
      <c r="D24" s="460"/>
      <c r="E24" s="228" t="s">
        <v>501</v>
      </c>
      <c r="F24" s="231"/>
      <c r="G24" s="231"/>
      <c r="H24" s="230">
        <f>'CONSOLIDADO FR'!J225</f>
        <v>45680</v>
      </c>
    </row>
    <row r="25" spans="1:12" ht="18.75" x14ac:dyDescent="0.3">
      <c r="A25" s="210"/>
      <c r="B25" s="228"/>
      <c r="C25" s="461"/>
      <c r="D25" s="461"/>
      <c r="E25" s="228" t="s">
        <v>500</v>
      </c>
      <c r="F25" s="228"/>
      <c r="G25" s="462" t="str">
        <f>'CONSOLIDADO FR'!A219</f>
        <v>Licda. Eiby O. Roche Cartagena</v>
      </c>
      <c r="H25" s="462"/>
    </row>
    <row r="26" spans="1:12" ht="18.75" x14ac:dyDescent="0.3">
      <c r="A26" s="228"/>
      <c r="B26" s="228"/>
      <c r="C26" s="229"/>
      <c r="D26" s="229"/>
      <c r="E26" s="228"/>
      <c r="F26" s="228"/>
      <c r="G26" s="216"/>
      <c r="H26" s="216"/>
    </row>
    <row r="27" spans="1:12" ht="15.75" x14ac:dyDescent="0.25">
      <c r="A27" s="463" t="s">
        <v>499</v>
      </c>
      <c r="B27" s="463"/>
      <c r="C27" s="463"/>
      <c r="D27" s="463"/>
      <c r="E27" s="463"/>
      <c r="F27" s="463"/>
      <c r="G27" s="463"/>
      <c r="H27" s="463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57"/>
      <c r="B29" s="457"/>
      <c r="C29" s="457"/>
      <c r="D29" s="457"/>
      <c r="E29" s="457"/>
      <c r="F29" s="457"/>
      <c r="G29" s="457"/>
      <c r="H29" s="457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57"/>
      <c r="B34" s="457"/>
      <c r="C34" s="457"/>
      <c r="D34" s="457"/>
      <c r="E34" s="457"/>
      <c r="F34" s="457"/>
      <c r="G34" s="457"/>
      <c r="H34" s="457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58" t="s">
        <v>498</v>
      </c>
      <c r="B37" s="458"/>
      <c r="C37" s="458"/>
      <c r="D37" s="458"/>
      <c r="E37" s="458"/>
      <c r="F37" s="458"/>
      <c r="G37" s="458"/>
      <c r="H37" s="458"/>
    </row>
    <row r="38" spans="1:8" ht="15.75" x14ac:dyDescent="0.25">
      <c r="A38" s="459"/>
      <c r="B38" s="459"/>
      <c r="C38" s="459"/>
      <c r="D38" s="459"/>
      <c r="E38" s="459"/>
      <c r="F38" s="459"/>
      <c r="G38" s="459"/>
      <c r="H38" s="459"/>
    </row>
  </sheetData>
  <mergeCells count="39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109"/>
  <sheetViews>
    <sheetView topLeftCell="A46" zoomScale="95" zoomScaleNormal="95" workbookViewId="0">
      <selection activeCell="B59" sqref="B59"/>
    </sheetView>
  </sheetViews>
  <sheetFormatPr baseColWidth="10" defaultColWidth="11.42578125" defaultRowHeight="12.75" x14ac:dyDescent="0.2"/>
  <cols>
    <col min="1" max="1" width="14.7109375" style="3" customWidth="1"/>
    <col min="2" max="2" width="33.5703125" style="3" customWidth="1"/>
    <col min="3" max="3" width="15" style="3" customWidth="1"/>
    <col min="4" max="4" width="15.28515625" style="3" customWidth="1"/>
    <col min="5" max="5" width="15" style="3" customWidth="1"/>
    <col min="6" max="6" width="13.42578125" style="3" customWidth="1"/>
    <col min="7" max="7" width="12.42578125" style="3" customWidth="1"/>
    <col min="8" max="8" width="39.85546875" style="3" customWidth="1"/>
    <col min="9" max="9" width="6.85546875" style="3" customWidth="1"/>
    <col min="10" max="10" width="52" style="3" customWidth="1"/>
    <col min="11" max="11" width="11.42578125" style="3"/>
    <col min="12" max="12" width="13.5703125" style="3" customWidth="1"/>
    <col min="13" max="16384" width="11.42578125" style="3"/>
  </cols>
  <sheetData>
    <row r="1" spans="1:10" ht="33" x14ac:dyDescent="0.2">
      <c r="A1" s="478" t="s">
        <v>440</v>
      </c>
      <c r="B1" s="478"/>
      <c r="C1" s="478"/>
      <c r="D1" s="478"/>
      <c r="E1" s="478"/>
      <c r="F1" s="478"/>
      <c r="G1" s="478"/>
      <c r="H1" s="478"/>
      <c r="I1" s="478"/>
      <c r="J1" s="478"/>
    </row>
    <row r="2" spans="1:10" ht="15.75" x14ac:dyDescent="0.25">
      <c r="A2" s="479" t="str">
        <f>'[1]CONSOLIDADO FR'!F7</f>
        <v>Hospital Dr. Francisco Antonio Gonzalvo</v>
      </c>
      <c r="B2" s="479"/>
      <c r="C2" s="479"/>
      <c r="D2" s="479"/>
      <c r="E2" s="479"/>
      <c r="F2" s="479"/>
      <c r="G2" s="479"/>
      <c r="H2" s="479"/>
      <c r="I2" s="479"/>
      <c r="J2" s="479"/>
    </row>
    <row r="3" spans="1:10" ht="15.75" x14ac:dyDescent="0.25">
      <c r="A3" s="479" t="s">
        <v>488</v>
      </c>
      <c r="B3" s="479"/>
      <c r="C3" s="479"/>
      <c r="D3" s="479"/>
      <c r="E3" s="479"/>
      <c r="F3" s="479"/>
      <c r="G3" s="479"/>
      <c r="H3" s="479"/>
      <c r="I3" s="479"/>
      <c r="J3" s="479"/>
    </row>
    <row r="4" spans="1:10" ht="16.5" thickBot="1" x14ac:dyDescent="0.3">
      <c r="A4" s="4"/>
      <c r="B4" s="302"/>
      <c r="C4" s="4"/>
      <c r="D4" s="4"/>
      <c r="E4" s="303"/>
      <c r="F4" s="303"/>
      <c r="G4" s="303"/>
      <c r="H4" s="261" t="s">
        <v>556</v>
      </c>
      <c r="I4" s="4">
        <v>8</v>
      </c>
      <c r="J4" s="4"/>
    </row>
    <row r="5" spans="1:10" ht="42" customHeight="1" thickBot="1" x14ac:dyDescent="0.3">
      <c r="A5" s="265" t="s">
        <v>487</v>
      </c>
      <c r="B5" s="266" t="s">
        <v>486</v>
      </c>
      <c r="C5" s="266" t="s">
        <v>485</v>
      </c>
      <c r="D5" s="267" t="s">
        <v>484</v>
      </c>
      <c r="E5" s="268" t="s">
        <v>483</v>
      </c>
      <c r="F5" s="269" t="s">
        <v>482</v>
      </c>
      <c r="G5" s="268" t="s">
        <v>481</v>
      </c>
      <c r="H5" s="266" t="s">
        <v>480</v>
      </c>
      <c r="I5" s="270" t="s">
        <v>479</v>
      </c>
      <c r="J5" s="271" t="s">
        <v>478</v>
      </c>
    </row>
    <row r="6" spans="1:10" ht="42" customHeight="1" x14ac:dyDescent="0.2">
      <c r="A6" s="335">
        <v>131772927</v>
      </c>
      <c r="B6" s="351" t="s">
        <v>683</v>
      </c>
      <c r="C6" s="363">
        <v>41144060992</v>
      </c>
      <c r="D6" s="403">
        <v>45980</v>
      </c>
      <c r="E6" s="337">
        <v>138945</v>
      </c>
      <c r="F6" s="337">
        <v>5887.5</v>
      </c>
      <c r="G6" s="337">
        <f>E6-F6</f>
        <v>133057.5</v>
      </c>
      <c r="H6" s="406" t="s">
        <v>722</v>
      </c>
      <c r="I6" s="350">
        <v>5</v>
      </c>
      <c r="J6" s="369" t="s">
        <v>724</v>
      </c>
    </row>
    <row r="7" spans="1:10" ht="42" customHeight="1" x14ac:dyDescent="0.2">
      <c r="A7" s="335">
        <v>101726997</v>
      </c>
      <c r="B7" s="351" t="s">
        <v>619</v>
      </c>
      <c r="C7" s="363" t="s">
        <v>728</v>
      </c>
      <c r="D7" s="403">
        <v>45980</v>
      </c>
      <c r="E7" s="273">
        <v>28640</v>
      </c>
      <c r="F7" s="274">
        <v>0</v>
      </c>
      <c r="G7" s="337">
        <f>E7-F7</f>
        <v>28640</v>
      </c>
      <c r="H7" s="351" t="s">
        <v>661</v>
      </c>
      <c r="I7" s="350">
        <v>5</v>
      </c>
      <c r="J7" s="369" t="s">
        <v>703</v>
      </c>
    </row>
    <row r="8" spans="1:10" ht="42" customHeight="1" x14ac:dyDescent="0.2">
      <c r="A8" s="335">
        <v>112102221</v>
      </c>
      <c r="B8" s="351" t="s">
        <v>658</v>
      </c>
      <c r="C8" s="363" t="s">
        <v>730</v>
      </c>
      <c r="D8" s="403">
        <v>45981</v>
      </c>
      <c r="E8" s="336">
        <v>12855</v>
      </c>
      <c r="F8" s="337">
        <v>642.75</v>
      </c>
      <c r="G8" s="337">
        <f>E8-F8</f>
        <v>12212.25</v>
      </c>
      <c r="H8" s="383" t="s">
        <v>678</v>
      </c>
      <c r="I8" s="350">
        <v>5</v>
      </c>
      <c r="J8" s="369" t="s">
        <v>715</v>
      </c>
    </row>
    <row r="9" spans="1:10" ht="42" customHeight="1" x14ac:dyDescent="0.2">
      <c r="A9" s="335">
        <v>122021264</v>
      </c>
      <c r="B9" s="351" t="s">
        <v>616</v>
      </c>
      <c r="C9" s="363" t="s">
        <v>731</v>
      </c>
      <c r="D9" s="403">
        <v>45981</v>
      </c>
      <c r="E9" s="336">
        <v>53022</v>
      </c>
      <c r="F9" s="337">
        <v>2651.1</v>
      </c>
      <c r="G9" s="337">
        <f t="shared" ref="G9" si="0">E9-F9</f>
        <v>50370.9</v>
      </c>
      <c r="H9" s="351" t="s">
        <v>660</v>
      </c>
      <c r="I9" s="350">
        <v>5</v>
      </c>
      <c r="J9" s="369" t="s">
        <v>704</v>
      </c>
    </row>
    <row r="10" spans="1:10" ht="42" customHeight="1" x14ac:dyDescent="0.2">
      <c r="A10" s="335">
        <v>101070587</v>
      </c>
      <c r="B10" s="351" t="s">
        <v>659</v>
      </c>
      <c r="C10" s="363" t="s">
        <v>732</v>
      </c>
      <c r="D10" s="403">
        <v>45981</v>
      </c>
      <c r="E10" s="336">
        <v>37516.050000000003</v>
      </c>
      <c r="F10" s="337">
        <v>0</v>
      </c>
      <c r="G10" s="337">
        <f t="shared" ref="G10" si="1">E10-F10</f>
        <v>37516.050000000003</v>
      </c>
      <c r="H10" s="351" t="s">
        <v>660</v>
      </c>
      <c r="I10" s="350">
        <v>5</v>
      </c>
      <c r="J10" s="369" t="s">
        <v>701</v>
      </c>
    </row>
    <row r="11" spans="1:10" ht="42" customHeight="1" x14ac:dyDescent="0.2">
      <c r="A11" s="335">
        <v>111000475</v>
      </c>
      <c r="B11" s="351" t="s">
        <v>692</v>
      </c>
      <c r="C11" s="363" t="s">
        <v>733</v>
      </c>
      <c r="D11" s="403">
        <v>45981</v>
      </c>
      <c r="E11" s="336">
        <v>150801.60999999999</v>
      </c>
      <c r="F11" s="337">
        <v>0</v>
      </c>
      <c r="G11" s="337">
        <f>E11-F11</f>
        <v>150801.60999999999</v>
      </c>
      <c r="H11" s="406" t="s">
        <v>769</v>
      </c>
      <c r="I11" s="350">
        <v>5</v>
      </c>
      <c r="J11" s="369" t="s">
        <v>693</v>
      </c>
    </row>
    <row r="12" spans="1:10" ht="42" customHeight="1" x14ac:dyDescent="0.2">
      <c r="A12" s="407">
        <v>101001577</v>
      </c>
      <c r="B12" s="383" t="s">
        <v>656</v>
      </c>
      <c r="C12" s="363" t="s">
        <v>734</v>
      </c>
      <c r="D12" s="403">
        <v>45981</v>
      </c>
      <c r="E12" s="273">
        <v>35971</v>
      </c>
      <c r="F12" s="274">
        <v>0</v>
      </c>
      <c r="G12" s="337">
        <f>E12-F12</f>
        <v>35971</v>
      </c>
      <c r="H12" s="406" t="s">
        <v>657</v>
      </c>
      <c r="I12" s="350">
        <v>5</v>
      </c>
      <c r="J12" s="369" t="s">
        <v>718</v>
      </c>
    </row>
    <row r="13" spans="1:10" ht="42" customHeight="1" x14ac:dyDescent="0.2">
      <c r="A13" s="335">
        <v>131367331</v>
      </c>
      <c r="B13" s="351" t="s">
        <v>670</v>
      </c>
      <c r="C13" s="363">
        <v>41152843308</v>
      </c>
      <c r="D13" s="403">
        <v>45981</v>
      </c>
      <c r="E13" s="336">
        <v>2200</v>
      </c>
      <c r="F13" s="337">
        <v>93.22</v>
      </c>
      <c r="G13" s="337">
        <f>E13-F13</f>
        <v>2106.7800000000002</v>
      </c>
      <c r="H13" s="406" t="s">
        <v>671</v>
      </c>
      <c r="I13" s="350">
        <v>5</v>
      </c>
      <c r="J13" s="369" t="s">
        <v>700</v>
      </c>
    </row>
    <row r="14" spans="1:10" ht="42" customHeight="1" x14ac:dyDescent="0.2">
      <c r="A14" s="335">
        <v>132107306</v>
      </c>
      <c r="B14" s="351" t="s">
        <v>698</v>
      </c>
      <c r="C14" s="363" t="s">
        <v>742</v>
      </c>
      <c r="D14" s="403">
        <v>45981</v>
      </c>
      <c r="E14" s="336">
        <v>14986</v>
      </c>
      <c r="F14" s="337">
        <v>635</v>
      </c>
      <c r="G14" s="337">
        <f>E14-F14</f>
        <v>14351</v>
      </c>
      <c r="H14" s="351" t="s">
        <v>680</v>
      </c>
      <c r="I14" s="350">
        <v>5</v>
      </c>
      <c r="J14" s="369" t="s">
        <v>699</v>
      </c>
    </row>
    <row r="15" spans="1:10" ht="42" customHeight="1" x14ac:dyDescent="0.2">
      <c r="A15" s="335">
        <v>130429898</v>
      </c>
      <c r="B15" s="351" t="s">
        <v>668</v>
      </c>
      <c r="C15" s="363" t="s">
        <v>743</v>
      </c>
      <c r="D15" s="403">
        <v>45981</v>
      </c>
      <c r="E15" s="336">
        <v>43624.6</v>
      </c>
      <c r="F15" s="337">
        <v>1848.5</v>
      </c>
      <c r="G15" s="337">
        <f t="shared" ref="G15" si="2">E15-F15</f>
        <v>41776.1</v>
      </c>
      <c r="H15" s="351" t="s">
        <v>669</v>
      </c>
      <c r="I15" s="350">
        <v>5</v>
      </c>
      <c r="J15" s="321" t="s">
        <v>723</v>
      </c>
    </row>
    <row r="16" spans="1:10" ht="42" customHeight="1" x14ac:dyDescent="0.2">
      <c r="A16" s="407">
        <v>101001577</v>
      </c>
      <c r="B16" s="383" t="s">
        <v>656</v>
      </c>
      <c r="C16" s="363" t="s">
        <v>747</v>
      </c>
      <c r="D16" s="403">
        <v>45982</v>
      </c>
      <c r="E16" s="273">
        <v>46905.88</v>
      </c>
      <c r="F16" s="274">
        <v>0</v>
      </c>
      <c r="G16" s="337">
        <f>E16-F16</f>
        <v>46905.88</v>
      </c>
      <c r="H16" s="383" t="s">
        <v>657</v>
      </c>
      <c r="I16" s="350">
        <v>5</v>
      </c>
      <c r="J16" s="369" t="s">
        <v>716</v>
      </c>
    </row>
    <row r="17" spans="1:10" ht="42" customHeight="1" x14ac:dyDescent="0.2">
      <c r="A17" s="335">
        <v>130790884</v>
      </c>
      <c r="B17" s="351" t="s">
        <v>682</v>
      </c>
      <c r="C17" s="363" t="s">
        <v>748</v>
      </c>
      <c r="D17" s="403">
        <v>45982</v>
      </c>
      <c r="E17" s="336">
        <v>8342.93</v>
      </c>
      <c r="F17" s="337">
        <v>417.15</v>
      </c>
      <c r="G17" s="337">
        <f>E17-F17</f>
        <v>7925.7800000000007</v>
      </c>
      <c r="H17" s="351" t="s">
        <v>680</v>
      </c>
      <c r="I17" s="350">
        <v>5</v>
      </c>
      <c r="J17" s="321" t="s">
        <v>720</v>
      </c>
    </row>
    <row r="18" spans="1:10" ht="42" customHeight="1" x14ac:dyDescent="0.2">
      <c r="A18" s="335" t="s">
        <v>707</v>
      </c>
      <c r="B18" s="351" t="s">
        <v>708</v>
      </c>
      <c r="C18" s="363" t="s">
        <v>749</v>
      </c>
      <c r="D18" s="403">
        <v>45982</v>
      </c>
      <c r="E18" s="336">
        <v>900</v>
      </c>
      <c r="F18" s="337">
        <v>0</v>
      </c>
      <c r="G18" s="337">
        <f>E18-F18</f>
        <v>900</v>
      </c>
      <c r="H18" s="351" t="s">
        <v>620</v>
      </c>
      <c r="I18" s="350">
        <v>13</v>
      </c>
      <c r="J18" s="369" t="s">
        <v>649</v>
      </c>
    </row>
    <row r="19" spans="1:10" ht="42" customHeight="1" x14ac:dyDescent="0.2">
      <c r="A19" s="335" t="s">
        <v>676</v>
      </c>
      <c r="B19" s="351" t="s">
        <v>677</v>
      </c>
      <c r="C19" s="363" t="s">
        <v>750</v>
      </c>
      <c r="D19" s="403">
        <v>45982</v>
      </c>
      <c r="E19" s="336">
        <v>1600</v>
      </c>
      <c r="F19" s="337">
        <v>0</v>
      </c>
      <c r="G19" s="337">
        <f>E19-F19</f>
        <v>1600</v>
      </c>
      <c r="H19" s="351" t="s">
        <v>620</v>
      </c>
      <c r="I19" s="350">
        <v>13</v>
      </c>
      <c r="J19" s="369" t="s">
        <v>649</v>
      </c>
    </row>
    <row r="20" spans="1:10" ht="42" customHeight="1" x14ac:dyDescent="0.2">
      <c r="A20" s="335" t="s">
        <v>711</v>
      </c>
      <c r="B20" s="351" t="s">
        <v>712</v>
      </c>
      <c r="C20" s="363" t="s">
        <v>751</v>
      </c>
      <c r="D20" s="403">
        <v>45982</v>
      </c>
      <c r="E20" s="336">
        <v>1200</v>
      </c>
      <c r="F20" s="337">
        <v>0</v>
      </c>
      <c r="G20" s="337">
        <f>E20-F20</f>
        <v>1200</v>
      </c>
      <c r="H20" s="351" t="s">
        <v>620</v>
      </c>
      <c r="I20" s="350">
        <v>13</v>
      </c>
      <c r="J20" s="369" t="s">
        <v>649</v>
      </c>
    </row>
    <row r="21" spans="1:10" ht="42" customHeight="1" x14ac:dyDescent="0.2">
      <c r="A21" s="335" t="s">
        <v>713</v>
      </c>
      <c r="B21" s="351" t="s">
        <v>714</v>
      </c>
      <c r="C21" s="363" t="s">
        <v>752</v>
      </c>
      <c r="D21" s="403">
        <v>45982</v>
      </c>
      <c r="E21" s="336">
        <v>1200</v>
      </c>
      <c r="F21" s="337">
        <v>0</v>
      </c>
      <c r="G21" s="337">
        <f t="shared" ref="G21" si="3">E21-F21</f>
        <v>1200</v>
      </c>
      <c r="H21" s="351" t="s">
        <v>620</v>
      </c>
      <c r="I21" s="350">
        <v>13</v>
      </c>
      <c r="J21" s="369" t="s">
        <v>649</v>
      </c>
    </row>
    <row r="22" spans="1:10" ht="42" customHeight="1" x14ac:dyDescent="0.2">
      <c r="A22" s="335" t="s">
        <v>709</v>
      </c>
      <c r="B22" s="351" t="s">
        <v>710</v>
      </c>
      <c r="C22" s="363" t="s">
        <v>753</v>
      </c>
      <c r="D22" s="403">
        <v>45982</v>
      </c>
      <c r="E22" s="336">
        <v>900</v>
      </c>
      <c r="F22" s="337">
        <v>0</v>
      </c>
      <c r="G22" s="337">
        <f t="shared" ref="G22:G27" si="4">E22-F22</f>
        <v>900</v>
      </c>
      <c r="H22" s="351" t="s">
        <v>620</v>
      </c>
      <c r="I22" s="350">
        <v>13</v>
      </c>
      <c r="J22" s="369" t="s">
        <v>649</v>
      </c>
    </row>
    <row r="23" spans="1:10" ht="42" customHeight="1" x14ac:dyDescent="0.2">
      <c r="A23" s="335" t="s">
        <v>735</v>
      </c>
      <c r="B23" s="351" t="s">
        <v>726</v>
      </c>
      <c r="C23" s="363" t="s">
        <v>754</v>
      </c>
      <c r="D23" s="403">
        <v>45982</v>
      </c>
      <c r="E23" s="336">
        <v>4612.5</v>
      </c>
      <c r="F23" s="337">
        <v>0</v>
      </c>
      <c r="G23" s="337">
        <f t="shared" si="4"/>
        <v>4612.5</v>
      </c>
      <c r="H23" s="351" t="s">
        <v>620</v>
      </c>
      <c r="I23" s="350">
        <v>13</v>
      </c>
      <c r="J23" s="369" t="s">
        <v>649</v>
      </c>
    </row>
    <row r="24" spans="1:10" ht="42" customHeight="1" x14ac:dyDescent="0.2">
      <c r="A24" s="335" t="s">
        <v>737</v>
      </c>
      <c r="B24" s="351" t="s">
        <v>738</v>
      </c>
      <c r="C24" s="363" t="s">
        <v>755</v>
      </c>
      <c r="D24" s="403">
        <v>45982</v>
      </c>
      <c r="E24" s="336">
        <v>2875</v>
      </c>
      <c r="F24" s="337">
        <v>0</v>
      </c>
      <c r="G24" s="337">
        <f t="shared" si="4"/>
        <v>2875</v>
      </c>
      <c r="H24" s="351" t="s">
        <v>620</v>
      </c>
      <c r="I24" s="350">
        <v>13</v>
      </c>
      <c r="J24" s="369" t="s">
        <v>649</v>
      </c>
    </row>
    <row r="25" spans="1:10" ht="42" customHeight="1" x14ac:dyDescent="0.2">
      <c r="A25" s="335" t="s">
        <v>696</v>
      </c>
      <c r="B25" s="351" t="s">
        <v>697</v>
      </c>
      <c r="C25" s="363" t="s">
        <v>756</v>
      </c>
      <c r="D25" s="403">
        <v>45982</v>
      </c>
      <c r="E25" s="336">
        <v>800</v>
      </c>
      <c r="F25" s="337">
        <v>0</v>
      </c>
      <c r="G25" s="337">
        <f t="shared" si="4"/>
        <v>800</v>
      </c>
      <c r="H25" s="351" t="s">
        <v>620</v>
      </c>
      <c r="I25" s="350">
        <v>13</v>
      </c>
      <c r="J25" s="369" t="s">
        <v>649</v>
      </c>
    </row>
    <row r="26" spans="1:10" ht="42" customHeight="1" x14ac:dyDescent="0.2">
      <c r="A26" s="407">
        <v>101001577</v>
      </c>
      <c r="B26" s="383" t="s">
        <v>656</v>
      </c>
      <c r="C26" s="363" t="s">
        <v>758</v>
      </c>
      <c r="D26" s="403">
        <v>45985</v>
      </c>
      <c r="E26" s="273">
        <v>5300</v>
      </c>
      <c r="F26" s="274">
        <v>0</v>
      </c>
      <c r="G26" s="337">
        <f t="shared" si="4"/>
        <v>5300</v>
      </c>
      <c r="H26" s="383" t="s">
        <v>719</v>
      </c>
      <c r="I26" s="350">
        <v>5</v>
      </c>
      <c r="J26" s="369" t="s">
        <v>717</v>
      </c>
    </row>
    <row r="27" spans="1:10" ht="42" customHeight="1" x14ac:dyDescent="0.2">
      <c r="A27" s="335" t="s">
        <v>739</v>
      </c>
      <c r="B27" s="351" t="s">
        <v>740</v>
      </c>
      <c r="C27" s="363" t="s">
        <v>759</v>
      </c>
      <c r="D27" s="403">
        <v>45985</v>
      </c>
      <c r="E27" s="336">
        <v>1200</v>
      </c>
      <c r="F27" s="337">
        <v>0</v>
      </c>
      <c r="G27" s="337">
        <f t="shared" si="4"/>
        <v>1200</v>
      </c>
      <c r="H27" s="351" t="s">
        <v>620</v>
      </c>
      <c r="I27" s="350">
        <v>13</v>
      </c>
      <c r="J27" s="369" t="s">
        <v>649</v>
      </c>
    </row>
    <row r="28" spans="1:10" ht="42" customHeight="1" x14ac:dyDescent="0.2">
      <c r="A28" s="335">
        <v>132344911</v>
      </c>
      <c r="B28" s="351" t="s">
        <v>679</v>
      </c>
      <c r="C28" s="363" t="s">
        <v>760</v>
      </c>
      <c r="D28" s="403">
        <v>45985</v>
      </c>
      <c r="E28" s="336">
        <v>16986.099999999999</v>
      </c>
      <c r="F28" s="337">
        <v>719.75</v>
      </c>
      <c r="G28" s="337">
        <f>E28-F28</f>
        <v>16266.349999999999</v>
      </c>
      <c r="H28" s="351" t="s">
        <v>680</v>
      </c>
      <c r="I28" s="350">
        <v>5</v>
      </c>
      <c r="J28" s="369" t="s">
        <v>702</v>
      </c>
    </row>
    <row r="29" spans="1:10" ht="42" customHeight="1" x14ac:dyDescent="0.2">
      <c r="A29" s="335">
        <v>130768412</v>
      </c>
      <c r="B29" s="351" t="s">
        <v>745</v>
      </c>
      <c r="C29" s="363" t="s">
        <v>761</v>
      </c>
      <c r="D29" s="403">
        <v>45985</v>
      </c>
      <c r="E29" s="336">
        <v>29350</v>
      </c>
      <c r="F29" s="337">
        <v>1243.6400000000001</v>
      </c>
      <c r="G29" s="337">
        <f t="shared" ref="G29:G30" si="5">E29-F29</f>
        <v>28106.36</v>
      </c>
      <c r="H29" s="351" t="s">
        <v>746</v>
      </c>
      <c r="I29" s="350">
        <v>5</v>
      </c>
      <c r="J29" s="321" t="s">
        <v>766</v>
      </c>
    </row>
    <row r="30" spans="1:10" ht="42" customHeight="1" x14ac:dyDescent="0.2">
      <c r="A30" s="335">
        <v>101027721</v>
      </c>
      <c r="B30" s="351" t="s">
        <v>690</v>
      </c>
      <c r="C30" s="363" t="s">
        <v>762</v>
      </c>
      <c r="D30" s="403">
        <v>45985</v>
      </c>
      <c r="E30" s="336">
        <v>3400</v>
      </c>
      <c r="F30" s="337">
        <v>0</v>
      </c>
      <c r="G30" s="337">
        <f t="shared" si="5"/>
        <v>3400</v>
      </c>
      <c r="H30" s="351" t="s">
        <v>660</v>
      </c>
      <c r="I30" s="350">
        <v>5</v>
      </c>
      <c r="J30" s="369" t="s">
        <v>691</v>
      </c>
    </row>
    <row r="31" spans="1:10" ht="42" customHeight="1" x14ac:dyDescent="0.2">
      <c r="A31" s="335" t="s">
        <v>736</v>
      </c>
      <c r="B31" s="351" t="s">
        <v>729</v>
      </c>
      <c r="C31" s="363" t="s">
        <v>763</v>
      </c>
      <c r="D31" s="403">
        <v>45985</v>
      </c>
      <c r="E31" s="336">
        <v>2100</v>
      </c>
      <c r="F31" s="337">
        <v>0</v>
      </c>
      <c r="G31" s="337">
        <f>E31-F31</f>
        <v>2100</v>
      </c>
      <c r="H31" s="351" t="s">
        <v>620</v>
      </c>
      <c r="I31" s="350">
        <v>13</v>
      </c>
      <c r="J31" s="369" t="s">
        <v>649</v>
      </c>
    </row>
    <row r="32" spans="1:10" ht="42" customHeight="1" x14ac:dyDescent="0.2">
      <c r="A32" s="335">
        <v>131599583</v>
      </c>
      <c r="B32" s="351" t="s">
        <v>694</v>
      </c>
      <c r="C32" s="363" t="s">
        <v>776</v>
      </c>
      <c r="D32" s="403">
        <v>45987</v>
      </c>
      <c r="E32" s="336">
        <v>77550.78</v>
      </c>
      <c r="F32" s="337">
        <v>3286.05</v>
      </c>
      <c r="G32" s="337">
        <f t="shared" ref="G32" si="6">E32-F32</f>
        <v>74264.73</v>
      </c>
      <c r="H32" s="351" t="s">
        <v>721</v>
      </c>
      <c r="I32" s="350">
        <v>5</v>
      </c>
      <c r="J32" s="369" t="s">
        <v>695</v>
      </c>
    </row>
    <row r="33" spans="1:10" ht="42" customHeight="1" x14ac:dyDescent="0.2">
      <c r="A33" s="335">
        <v>112102211</v>
      </c>
      <c r="B33" s="351" t="s">
        <v>617</v>
      </c>
      <c r="C33" s="363" t="s">
        <v>777</v>
      </c>
      <c r="D33" s="403">
        <v>45987</v>
      </c>
      <c r="E33" s="336">
        <v>29889.32</v>
      </c>
      <c r="F33" s="337">
        <v>1266.5</v>
      </c>
      <c r="G33" s="337">
        <f t="shared" ref="G33" si="7">E33-F33</f>
        <v>28622.82</v>
      </c>
      <c r="H33" s="406" t="s">
        <v>681</v>
      </c>
      <c r="I33" s="350">
        <v>5</v>
      </c>
      <c r="J33" s="369" t="s">
        <v>725</v>
      </c>
    </row>
    <row r="34" spans="1:10" ht="42" customHeight="1" x14ac:dyDescent="0.2">
      <c r="A34" s="335" t="s">
        <v>705</v>
      </c>
      <c r="B34" s="351" t="s">
        <v>706</v>
      </c>
      <c r="C34" s="363" t="s">
        <v>781</v>
      </c>
      <c r="D34" s="403">
        <v>45987</v>
      </c>
      <c r="E34" s="336">
        <v>800</v>
      </c>
      <c r="F34" s="337">
        <v>0</v>
      </c>
      <c r="G34" s="337">
        <f t="shared" ref="G34" si="8">E34-F34</f>
        <v>800</v>
      </c>
      <c r="H34" s="351" t="s">
        <v>620</v>
      </c>
      <c r="I34" s="350">
        <v>13</v>
      </c>
      <c r="J34" s="369" t="s">
        <v>649</v>
      </c>
    </row>
    <row r="35" spans="1:10" ht="42" customHeight="1" x14ac:dyDescent="0.2">
      <c r="A35" s="335">
        <v>131367331</v>
      </c>
      <c r="B35" s="351" t="s">
        <v>670</v>
      </c>
      <c r="C35" s="363" t="s">
        <v>782</v>
      </c>
      <c r="D35" s="403">
        <v>45987</v>
      </c>
      <c r="E35" s="336">
        <v>95566</v>
      </c>
      <c r="F35" s="337">
        <v>4049.41</v>
      </c>
      <c r="G35" s="337">
        <f>E35-F35</f>
        <v>91516.59</v>
      </c>
      <c r="H35" s="406" t="s">
        <v>671</v>
      </c>
      <c r="I35" s="350">
        <v>5</v>
      </c>
      <c r="J35" s="369" t="s">
        <v>764</v>
      </c>
    </row>
    <row r="36" spans="1:10" ht="42" customHeight="1" x14ac:dyDescent="0.2">
      <c r="A36" s="335">
        <v>112103102</v>
      </c>
      <c r="B36" s="351" t="s">
        <v>618</v>
      </c>
      <c r="C36" s="363" t="s">
        <v>783</v>
      </c>
      <c r="D36" s="403">
        <v>45988</v>
      </c>
      <c r="E36" s="336">
        <v>84108</v>
      </c>
      <c r="F36" s="337">
        <v>0</v>
      </c>
      <c r="G36" s="337">
        <f t="shared" ref="G36" si="9">E36-F36</f>
        <v>84108</v>
      </c>
      <c r="H36" s="351" t="s">
        <v>663</v>
      </c>
      <c r="I36" s="350">
        <v>5</v>
      </c>
      <c r="J36" s="321" t="s">
        <v>757</v>
      </c>
    </row>
    <row r="37" spans="1:10" ht="42" customHeight="1" x14ac:dyDescent="0.2">
      <c r="A37" s="335">
        <v>122021264</v>
      </c>
      <c r="B37" s="351" t="s">
        <v>616</v>
      </c>
      <c r="C37" s="363" t="s">
        <v>784</v>
      </c>
      <c r="D37" s="403">
        <v>45988</v>
      </c>
      <c r="E37" s="336">
        <v>94801.26</v>
      </c>
      <c r="F37" s="337">
        <v>4740.0630000000001</v>
      </c>
      <c r="G37" s="337">
        <f t="shared" ref="G37:G48" si="10">E37-F37</f>
        <v>90061.197</v>
      </c>
      <c r="H37" s="351" t="s">
        <v>660</v>
      </c>
      <c r="I37" s="350">
        <v>5</v>
      </c>
      <c r="J37" s="321" t="s">
        <v>771</v>
      </c>
    </row>
    <row r="38" spans="1:10" ht="42" customHeight="1" x14ac:dyDescent="0.2">
      <c r="A38" s="335">
        <v>111000475</v>
      </c>
      <c r="B38" s="351" t="s">
        <v>692</v>
      </c>
      <c r="C38" s="363" t="s">
        <v>785</v>
      </c>
      <c r="D38" s="403">
        <v>45988</v>
      </c>
      <c r="E38" s="336">
        <v>81099.42</v>
      </c>
      <c r="F38" s="337">
        <v>0</v>
      </c>
      <c r="G38" s="337">
        <f t="shared" si="10"/>
        <v>81099.42</v>
      </c>
      <c r="H38" s="406" t="s">
        <v>769</v>
      </c>
      <c r="I38" s="350">
        <v>5</v>
      </c>
      <c r="J38" s="321" t="s">
        <v>786</v>
      </c>
    </row>
    <row r="39" spans="1:10" ht="42" customHeight="1" x14ac:dyDescent="0.2">
      <c r="A39" s="335">
        <v>13014349</v>
      </c>
      <c r="B39" s="351" t="s">
        <v>767</v>
      </c>
      <c r="C39" s="363" t="s">
        <v>787</v>
      </c>
      <c r="D39" s="403">
        <v>45988</v>
      </c>
      <c r="E39" s="336">
        <v>64700</v>
      </c>
      <c r="F39" s="337">
        <v>3235</v>
      </c>
      <c r="G39" s="337">
        <f t="shared" si="10"/>
        <v>61465</v>
      </c>
      <c r="H39" s="351" t="s">
        <v>660</v>
      </c>
      <c r="I39" s="350">
        <v>5</v>
      </c>
      <c r="J39" s="321" t="s">
        <v>772</v>
      </c>
    </row>
    <row r="40" spans="1:10" ht="42" customHeight="1" x14ac:dyDescent="0.2">
      <c r="A40" s="335">
        <v>130429898</v>
      </c>
      <c r="B40" s="351" t="s">
        <v>668</v>
      </c>
      <c r="C40" s="363" t="s">
        <v>791</v>
      </c>
      <c r="D40" s="403">
        <v>45988</v>
      </c>
      <c r="E40" s="336">
        <v>100957.75999999999</v>
      </c>
      <c r="F40" s="337">
        <v>4276.6000000000004</v>
      </c>
      <c r="G40" s="337">
        <f t="shared" ref="G40:G46" si="11">E40-F40</f>
        <v>96681.159999999989</v>
      </c>
      <c r="H40" s="383" t="s">
        <v>773</v>
      </c>
      <c r="I40" s="350">
        <v>5</v>
      </c>
      <c r="J40" s="321" t="s">
        <v>770</v>
      </c>
    </row>
    <row r="41" spans="1:10" ht="42" customHeight="1" x14ac:dyDescent="0.2">
      <c r="A41" s="335">
        <v>131082272</v>
      </c>
      <c r="B41" s="351" t="s">
        <v>768</v>
      </c>
      <c r="C41" s="363" t="s">
        <v>792</v>
      </c>
      <c r="D41" s="403">
        <v>45989</v>
      </c>
      <c r="E41" s="336">
        <v>60681.760000000002</v>
      </c>
      <c r="F41" s="337">
        <v>0</v>
      </c>
      <c r="G41" s="337">
        <f t="shared" si="11"/>
        <v>60681.760000000002</v>
      </c>
      <c r="H41" s="383" t="s">
        <v>680</v>
      </c>
      <c r="I41" s="350">
        <v>5</v>
      </c>
      <c r="J41" s="321" t="s">
        <v>790</v>
      </c>
    </row>
    <row r="42" spans="1:10" ht="42" customHeight="1" x14ac:dyDescent="0.2">
      <c r="A42" s="335">
        <v>132121597</v>
      </c>
      <c r="B42" s="351" t="s">
        <v>765</v>
      </c>
      <c r="C42" s="363" t="s">
        <v>793</v>
      </c>
      <c r="D42" s="403">
        <v>45989</v>
      </c>
      <c r="E42" s="336">
        <v>34671</v>
      </c>
      <c r="F42" s="337">
        <v>1709.25</v>
      </c>
      <c r="G42" s="337">
        <f t="shared" si="11"/>
        <v>32961.75</v>
      </c>
      <c r="H42" s="351" t="s">
        <v>660</v>
      </c>
      <c r="I42" s="350">
        <v>5</v>
      </c>
      <c r="J42" s="321" t="s">
        <v>774</v>
      </c>
    </row>
    <row r="43" spans="1:10" ht="42" customHeight="1" x14ac:dyDescent="0.2">
      <c r="A43" s="335">
        <v>101070587</v>
      </c>
      <c r="B43" s="351" t="s">
        <v>659</v>
      </c>
      <c r="C43" s="363" t="s">
        <v>794</v>
      </c>
      <c r="D43" s="403">
        <v>45989</v>
      </c>
      <c r="E43" s="336">
        <v>134079.95000000001</v>
      </c>
      <c r="F43" s="337">
        <v>0</v>
      </c>
      <c r="G43" s="337">
        <f t="shared" si="11"/>
        <v>134079.95000000001</v>
      </c>
      <c r="H43" s="383" t="s">
        <v>660</v>
      </c>
      <c r="I43" s="350">
        <v>5</v>
      </c>
      <c r="J43" s="321" t="s">
        <v>775</v>
      </c>
    </row>
    <row r="44" spans="1:10" ht="42" customHeight="1" x14ac:dyDescent="0.2">
      <c r="A44" s="335" t="s">
        <v>621</v>
      </c>
      <c r="B44" s="351" t="s">
        <v>622</v>
      </c>
      <c r="C44" s="363" t="s">
        <v>795</v>
      </c>
      <c r="D44" s="403">
        <v>45988</v>
      </c>
      <c r="E44" s="336">
        <v>3178.1</v>
      </c>
      <c r="F44" s="337">
        <v>0</v>
      </c>
      <c r="G44" s="337">
        <f t="shared" si="11"/>
        <v>3178.1</v>
      </c>
      <c r="H44" s="351" t="s">
        <v>620</v>
      </c>
      <c r="I44" s="350">
        <v>13</v>
      </c>
      <c r="J44" s="369" t="s">
        <v>649</v>
      </c>
    </row>
    <row r="45" spans="1:10" ht="71.25" customHeight="1" x14ac:dyDescent="0.2">
      <c r="A45" s="335">
        <v>130493154</v>
      </c>
      <c r="B45" s="351" t="s">
        <v>648</v>
      </c>
      <c r="C45" s="363" t="s">
        <v>796</v>
      </c>
      <c r="D45" s="403">
        <v>45989</v>
      </c>
      <c r="E45" s="337">
        <v>276218.09999999998</v>
      </c>
      <c r="F45" s="337">
        <v>0</v>
      </c>
      <c r="G45" s="337">
        <f t="shared" si="11"/>
        <v>276218.09999999998</v>
      </c>
      <c r="H45" s="383" t="s">
        <v>662</v>
      </c>
      <c r="I45" s="350">
        <v>5</v>
      </c>
      <c r="J45" s="369" t="s">
        <v>744</v>
      </c>
    </row>
    <row r="46" spans="1:10" ht="42" customHeight="1" x14ac:dyDescent="0.2">
      <c r="A46" s="335">
        <v>131687202</v>
      </c>
      <c r="B46" s="351" t="s">
        <v>778</v>
      </c>
      <c r="C46" s="363" t="s">
        <v>797</v>
      </c>
      <c r="D46" s="403">
        <v>45989</v>
      </c>
      <c r="E46" s="336">
        <v>32753.200000000001</v>
      </c>
      <c r="F46" s="337">
        <v>0</v>
      </c>
      <c r="G46" s="337">
        <f t="shared" si="11"/>
        <v>32753.200000000001</v>
      </c>
      <c r="H46" s="351" t="s">
        <v>660</v>
      </c>
      <c r="I46" s="350">
        <v>5</v>
      </c>
      <c r="J46" s="321" t="s">
        <v>779</v>
      </c>
    </row>
    <row r="47" spans="1:10" ht="42" customHeight="1" x14ac:dyDescent="0.2">
      <c r="A47" s="335">
        <v>131084745</v>
      </c>
      <c r="B47" s="351" t="s">
        <v>780</v>
      </c>
      <c r="C47" s="363" t="s">
        <v>798</v>
      </c>
      <c r="D47" s="403">
        <v>45989</v>
      </c>
      <c r="E47" s="336">
        <v>44867.3</v>
      </c>
      <c r="F47" s="337"/>
      <c r="G47" s="337">
        <f t="shared" ref="G47" si="12">E47-F47</f>
        <v>44867.3</v>
      </c>
      <c r="H47" s="351" t="s">
        <v>660</v>
      </c>
      <c r="I47" s="350">
        <v>5</v>
      </c>
      <c r="J47" s="321" t="s">
        <v>789</v>
      </c>
    </row>
    <row r="48" spans="1:10" ht="42" customHeight="1" x14ac:dyDescent="0.2">
      <c r="A48" s="335">
        <v>112103102</v>
      </c>
      <c r="B48" s="351" t="s">
        <v>618</v>
      </c>
      <c r="C48" s="363" t="s">
        <v>799</v>
      </c>
      <c r="D48" s="403">
        <v>45989</v>
      </c>
      <c r="E48" s="336">
        <v>134740</v>
      </c>
      <c r="F48" s="337">
        <v>0</v>
      </c>
      <c r="G48" s="337">
        <f t="shared" si="10"/>
        <v>134740</v>
      </c>
      <c r="H48" s="351" t="s">
        <v>663</v>
      </c>
      <c r="I48" s="350">
        <v>5</v>
      </c>
      <c r="J48" s="378" t="s">
        <v>788</v>
      </c>
    </row>
    <row r="49" spans="1:12" ht="42" customHeight="1" x14ac:dyDescent="0.25">
      <c r="A49" s="335" t="s">
        <v>623</v>
      </c>
      <c r="B49" s="351" t="s">
        <v>624</v>
      </c>
      <c r="C49" s="363">
        <v>41213322234</v>
      </c>
      <c r="D49" s="403">
        <v>45989</v>
      </c>
      <c r="E49" s="336"/>
      <c r="F49" s="337"/>
      <c r="G49" s="337">
        <f>F51</f>
        <v>36701.483</v>
      </c>
      <c r="H49" s="351" t="s">
        <v>650</v>
      </c>
      <c r="I49" s="370">
        <v>10</v>
      </c>
      <c r="J49" t="s">
        <v>801</v>
      </c>
    </row>
    <row r="50" spans="1:12" ht="15.75" thickBot="1" x14ac:dyDescent="0.25">
      <c r="A50" s="319" t="s">
        <v>625</v>
      </c>
      <c r="B50" s="366" t="s">
        <v>626</v>
      </c>
      <c r="C50" s="404"/>
      <c r="D50" s="405"/>
      <c r="E50" s="279">
        <v>3020.3</v>
      </c>
      <c r="F50" s="330">
        <v>0</v>
      </c>
      <c r="G50" s="337">
        <f t="shared" ref="G50" si="13">E50-F50</f>
        <v>3020.3</v>
      </c>
      <c r="H50" s="366" t="s">
        <v>627</v>
      </c>
      <c r="I50" s="367">
        <v>22</v>
      </c>
      <c r="J50" s="321"/>
      <c r="K50" s="302"/>
      <c r="L50" s="377"/>
    </row>
    <row r="51" spans="1:12" ht="15.75" thickBot="1" x14ac:dyDescent="0.25">
      <c r="A51" s="322"/>
      <c r="B51" s="323" t="s">
        <v>477</v>
      </c>
      <c r="C51" s="324"/>
      <c r="D51" s="325"/>
      <c r="E51" s="326">
        <f>SUM(E6:E50)</f>
        <v>1999915.9200000002</v>
      </c>
      <c r="F51" s="326">
        <f>SUM(F6:F50)</f>
        <v>36701.483</v>
      </c>
      <c r="G51" s="326">
        <f>SUM(G6:G50)</f>
        <v>1999915.9199999997</v>
      </c>
      <c r="H51" s="327"/>
      <c r="I51" s="328"/>
      <c r="J51" s="329"/>
      <c r="K51" s="302"/>
      <c r="L51" s="377"/>
    </row>
    <row r="52" spans="1:12" ht="15" x14ac:dyDescent="0.2">
      <c r="B52" s="277"/>
      <c r="C52" s="278"/>
      <c r="D52" s="281">
        <v>45978</v>
      </c>
      <c r="E52" s="279">
        <v>1999915.94</v>
      </c>
      <c r="F52" s="279"/>
      <c r="G52" s="279">
        <f>E52</f>
        <v>1999915.94</v>
      </c>
      <c r="H52" s="279"/>
      <c r="I52" s="280"/>
      <c r="K52" s="302"/>
      <c r="L52" s="377"/>
    </row>
    <row r="53" spans="1:12" ht="15" x14ac:dyDescent="0.2">
      <c r="A53" s="86"/>
      <c r="B53" s="277"/>
      <c r="C53" s="278"/>
      <c r="D53" s="281"/>
      <c r="E53" s="279">
        <f>E52-E51</f>
        <v>1.9999999785795808E-2</v>
      </c>
      <c r="F53" s="279"/>
      <c r="G53" s="279">
        <f>G52-G51</f>
        <v>2.0000000251457095E-2</v>
      </c>
      <c r="H53" s="282"/>
      <c r="I53" s="280"/>
      <c r="K53" s="302"/>
      <c r="L53" s="377"/>
    </row>
    <row r="54" spans="1:12" ht="15" x14ac:dyDescent="0.2">
      <c r="A54" s="86" t="s">
        <v>628</v>
      </c>
      <c r="B54" s="283"/>
      <c r="C54" s="320"/>
      <c r="D54" s="86" t="s">
        <v>5</v>
      </c>
      <c r="F54" s="284"/>
      <c r="G54" s="285"/>
      <c r="H54" s="86" t="s">
        <v>672</v>
      </c>
      <c r="I54" s="86"/>
      <c r="J54" s="86"/>
      <c r="K54" s="302"/>
      <c r="L54" s="377"/>
    </row>
    <row r="55" spans="1:12" ht="15" x14ac:dyDescent="0.2">
      <c r="B55" s="286"/>
      <c r="C55" s="287"/>
      <c r="D55" s="272"/>
      <c r="E55" s="292"/>
      <c r="F55" s="65"/>
      <c r="G55" s="295"/>
      <c r="K55" s="302"/>
    </row>
    <row r="56" spans="1:12" ht="15" x14ac:dyDescent="0.2">
      <c r="A56" s="288" t="s">
        <v>629</v>
      </c>
      <c r="C56" s="289"/>
      <c r="D56" s="288" t="s">
        <v>633</v>
      </c>
      <c r="E56" s="288"/>
      <c r="F56" s="288"/>
      <c r="G56" s="290"/>
      <c r="H56" s="288" t="s">
        <v>630</v>
      </c>
      <c r="I56" s="288"/>
      <c r="K56" s="302"/>
    </row>
    <row r="57" spans="1:12" ht="15" x14ac:dyDescent="0.2">
      <c r="A57" s="3" t="s">
        <v>673</v>
      </c>
      <c r="C57" s="65"/>
      <c r="D57" s="272" t="s">
        <v>646</v>
      </c>
      <c r="E57" s="368"/>
      <c r="F57" s="291"/>
      <c r="G57" s="292"/>
      <c r="H57" s="293" t="s">
        <v>674</v>
      </c>
      <c r="I57" s="293" t="s">
        <v>631</v>
      </c>
      <c r="K57" s="302"/>
    </row>
    <row r="58" spans="1:12" ht="15" x14ac:dyDescent="0.2">
      <c r="B58" s="214"/>
      <c r="C58" s="213"/>
      <c r="D58" s="294"/>
      <c r="E58" s="218"/>
      <c r="F58" s="218"/>
      <c r="G58" s="218"/>
      <c r="H58" s="218"/>
      <c r="I58" s="217"/>
      <c r="K58" s="302"/>
    </row>
    <row r="59" spans="1:12" ht="15" x14ac:dyDescent="0.2">
      <c r="A59" s="86"/>
      <c r="B59" s="277"/>
      <c r="C59" s="278"/>
      <c r="D59" s="279"/>
      <c r="E59" s="279"/>
      <c r="F59" s="279"/>
      <c r="G59" s="279"/>
      <c r="H59" s="282"/>
      <c r="I59" s="280"/>
      <c r="K59" s="302"/>
    </row>
    <row r="60" spans="1:12" ht="15" x14ac:dyDescent="0.2">
      <c r="B60" s="277"/>
      <c r="C60" s="278"/>
      <c r="D60" s="281"/>
      <c r="E60" s="279"/>
      <c r="F60" s="279"/>
      <c r="G60" s="279"/>
      <c r="H60" s="282"/>
      <c r="I60" s="280"/>
      <c r="K60" s="302"/>
    </row>
    <row r="61" spans="1:12" ht="15" x14ac:dyDescent="0.2">
      <c r="B61" s="277"/>
      <c r="C61" s="278"/>
      <c r="D61" s="281"/>
      <c r="E61" s="279"/>
      <c r="F61" s="279"/>
      <c r="G61" s="279"/>
      <c r="H61" s="282"/>
      <c r="I61" s="280"/>
      <c r="K61" s="302"/>
    </row>
    <row r="62" spans="1:12" ht="15" x14ac:dyDescent="0.2">
      <c r="A62" s="86"/>
      <c r="B62" s="277"/>
      <c r="C62" s="278"/>
      <c r="D62" s="281"/>
      <c r="E62" s="279"/>
      <c r="F62" s="279"/>
      <c r="G62" s="279"/>
      <c r="H62" s="282"/>
      <c r="I62" s="280"/>
      <c r="K62" s="302"/>
    </row>
    <row r="63" spans="1:12" ht="18.75" x14ac:dyDescent="0.3">
      <c r="A63" s="216" t="s">
        <v>442</v>
      </c>
      <c r="B63" s="215"/>
      <c r="C63" s="215"/>
      <c r="D63" s="215"/>
      <c r="E63" s="279"/>
      <c r="F63" s="279"/>
      <c r="G63" s="279"/>
      <c r="H63" s="215"/>
      <c r="I63" s="215"/>
      <c r="J63" s="215"/>
    </row>
    <row r="64" spans="1:12" ht="15" x14ac:dyDescent="0.25">
      <c r="A64" s="3" t="s">
        <v>476</v>
      </c>
      <c r="B64" s="214"/>
      <c r="C64" s="213"/>
      <c r="D64" s="364"/>
      <c r="E64" s="279"/>
      <c r="F64" s="279"/>
      <c r="G64" s="279"/>
      <c r="H64" s="210"/>
      <c r="I64" s="210"/>
      <c r="J64" s="209"/>
    </row>
    <row r="65" spans="1:10" ht="15.75" x14ac:dyDescent="0.25">
      <c r="A65" s="212"/>
      <c r="B65" s="211"/>
      <c r="C65" s="211"/>
      <c r="D65" s="279"/>
      <c r="E65" s="279"/>
      <c r="F65" s="279"/>
      <c r="G65" s="279"/>
      <c r="H65" s="210"/>
      <c r="I65" s="210"/>
      <c r="J65" s="209"/>
    </row>
    <row r="66" spans="1:10" ht="15" x14ac:dyDescent="0.25">
      <c r="A66" s="210"/>
      <c r="B66" s="210"/>
      <c r="C66" s="210"/>
      <c r="D66" s="279"/>
      <c r="E66" s="279"/>
      <c r="F66" s="279"/>
      <c r="G66" s="279"/>
      <c r="H66" s="210"/>
      <c r="I66" s="210"/>
      <c r="J66" s="209"/>
    </row>
    <row r="67" spans="1:10" ht="15" x14ac:dyDescent="0.25">
      <c r="A67" s="208" t="s">
        <v>475</v>
      </c>
      <c r="B67" s="208"/>
      <c r="C67" s="208"/>
      <c r="D67" s="279"/>
      <c r="E67" s="279"/>
      <c r="F67" s="279"/>
      <c r="G67" s="279"/>
      <c r="H67" s="208" t="s">
        <v>474</v>
      </c>
      <c r="I67" s="208"/>
      <c r="J67" s="207"/>
    </row>
    <row r="68" spans="1:10" ht="15" x14ac:dyDescent="0.25">
      <c r="A68" s="208" t="s">
        <v>473</v>
      </c>
      <c r="B68" s="208"/>
      <c r="C68" s="208"/>
      <c r="D68" s="279"/>
      <c r="E68" s="279"/>
      <c r="F68" s="292"/>
      <c r="G68" s="292"/>
      <c r="H68" s="208" t="s">
        <v>472</v>
      </c>
      <c r="I68" s="208"/>
      <c r="J68" s="207"/>
    </row>
    <row r="69" spans="1:10" x14ac:dyDescent="0.2">
      <c r="A69" s="206"/>
      <c r="B69" s="206"/>
      <c r="C69" s="206"/>
      <c r="D69" s="279"/>
      <c r="E69" s="279"/>
      <c r="F69" s="292"/>
      <c r="G69" s="292"/>
      <c r="H69" s="206"/>
      <c r="I69" s="206"/>
      <c r="J69" s="206"/>
    </row>
    <row r="70" spans="1:10" x14ac:dyDescent="0.2">
      <c r="A70" s="206"/>
      <c r="B70" s="206"/>
      <c r="C70" s="206"/>
      <c r="D70" s="279"/>
      <c r="E70" s="279"/>
      <c r="F70" s="292"/>
      <c r="G70" s="292"/>
      <c r="H70" s="206"/>
      <c r="I70" s="206"/>
      <c r="J70" s="206"/>
    </row>
    <row r="71" spans="1:10" x14ac:dyDescent="0.2">
      <c r="D71" s="279"/>
      <c r="E71" s="279"/>
      <c r="F71" s="292"/>
      <c r="G71" s="292"/>
    </row>
    <row r="72" spans="1:10" x14ac:dyDescent="0.2">
      <c r="D72" s="279"/>
      <c r="E72" s="279"/>
      <c r="F72" s="292"/>
      <c r="G72" s="292"/>
    </row>
    <row r="73" spans="1:10" x14ac:dyDescent="0.2">
      <c r="D73" s="279"/>
      <c r="E73" s="279"/>
      <c r="F73" s="292"/>
      <c r="G73" s="292"/>
    </row>
    <row r="74" spans="1:10" x14ac:dyDescent="0.2">
      <c r="D74" s="279"/>
      <c r="E74" s="279"/>
      <c r="F74" s="292"/>
      <c r="G74" s="292"/>
    </row>
    <row r="75" spans="1:10" x14ac:dyDescent="0.2">
      <c r="D75" s="279"/>
      <c r="E75" s="279"/>
      <c r="F75" s="292"/>
      <c r="G75" s="292"/>
    </row>
    <row r="76" spans="1:10" x14ac:dyDescent="0.2">
      <c r="D76" s="279"/>
      <c r="E76" s="279"/>
      <c r="F76" s="292"/>
      <c r="G76" s="292"/>
    </row>
    <row r="77" spans="1:10" ht="14.25" x14ac:dyDescent="0.2">
      <c r="D77" s="279"/>
      <c r="E77" s="279"/>
      <c r="F77" s="292"/>
      <c r="G77" s="292"/>
      <c r="H77" s="372"/>
      <c r="I77" s="292"/>
    </row>
    <row r="78" spans="1:10" x14ac:dyDescent="0.2">
      <c r="D78" s="279"/>
      <c r="E78" s="279"/>
      <c r="F78" s="292"/>
      <c r="G78" s="292"/>
    </row>
    <row r="79" spans="1:10" x14ac:dyDescent="0.2">
      <c r="D79" s="279"/>
      <c r="E79" s="279"/>
      <c r="F79" s="292"/>
      <c r="G79" s="292"/>
    </row>
    <row r="80" spans="1:10" x14ac:dyDescent="0.2">
      <c r="D80" s="279"/>
      <c r="E80" s="279"/>
      <c r="F80" s="292"/>
      <c r="G80" s="292"/>
      <c r="H80" s="292"/>
    </row>
    <row r="81" spans="4:9" x14ac:dyDescent="0.2">
      <c r="D81" s="279"/>
      <c r="E81" s="279"/>
      <c r="F81" s="292"/>
      <c r="G81" s="292"/>
    </row>
    <row r="82" spans="4:9" x14ac:dyDescent="0.2">
      <c r="D82" s="279"/>
      <c r="E82" s="279"/>
      <c r="F82" s="292"/>
      <c r="G82" s="292"/>
      <c r="I82" s="292"/>
    </row>
    <row r="83" spans="4:9" x14ac:dyDescent="0.2">
      <c r="D83" s="279"/>
      <c r="E83" s="279"/>
      <c r="F83" s="292"/>
      <c r="G83" s="292"/>
      <c r="I83" s="292"/>
    </row>
    <row r="84" spans="4:9" x14ac:dyDescent="0.2">
      <c r="D84" s="279"/>
      <c r="E84" s="279"/>
      <c r="F84" s="292"/>
      <c r="G84" s="292"/>
    </row>
    <row r="85" spans="4:9" x14ac:dyDescent="0.2">
      <c r="D85" s="279"/>
      <c r="E85" s="279"/>
      <c r="F85" s="292"/>
      <c r="G85" s="292"/>
    </row>
    <row r="86" spans="4:9" x14ac:dyDescent="0.2">
      <c r="D86" s="279"/>
      <c r="E86" s="279"/>
      <c r="F86" s="292"/>
      <c r="G86" s="292"/>
      <c r="I86" s="292"/>
    </row>
    <row r="87" spans="4:9" x14ac:dyDescent="0.2">
      <c r="D87" s="279"/>
      <c r="E87" s="279"/>
      <c r="F87" s="292"/>
      <c r="G87" s="292"/>
    </row>
    <row r="88" spans="4:9" x14ac:dyDescent="0.2">
      <c r="D88" s="279"/>
      <c r="E88" s="279"/>
      <c r="F88" s="292"/>
      <c r="G88" s="292"/>
    </row>
    <row r="89" spans="4:9" x14ac:dyDescent="0.2">
      <c r="D89" s="279"/>
      <c r="E89" s="279"/>
      <c r="F89" s="292"/>
      <c r="G89" s="292"/>
      <c r="I89" s="292"/>
    </row>
    <row r="90" spans="4:9" x14ac:dyDescent="0.2">
      <c r="D90" s="279"/>
      <c r="E90" s="279"/>
      <c r="F90" s="292"/>
      <c r="G90" s="292"/>
      <c r="I90" s="292"/>
    </row>
    <row r="91" spans="4:9" x14ac:dyDescent="0.2">
      <c r="E91" s="279"/>
      <c r="F91" s="279"/>
      <c r="G91" s="292"/>
      <c r="H91" s="65"/>
      <c r="I91" s="292"/>
    </row>
    <row r="92" spans="4:9" x14ac:dyDescent="0.2">
      <c r="E92" s="279"/>
      <c r="F92" s="279"/>
      <c r="G92" s="292"/>
      <c r="H92" s="65"/>
      <c r="I92" s="292"/>
    </row>
    <row r="93" spans="4:9" x14ac:dyDescent="0.2">
      <c r="E93" s="279"/>
      <c r="F93" s="279"/>
      <c r="G93" s="292"/>
    </row>
    <row r="94" spans="4:9" x14ac:dyDescent="0.2">
      <c r="E94" s="279"/>
      <c r="F94" s="279"/>
      <c r="G94" s="292"/>
    </row>
    <row r="95" spans="4:9" x14ac:dyDescent="0.2">
      <c r="E95" s="279"/>
      <c r="F95" s="279"/>
      <c r="G95" s="292"/>
      <c r="I95" s="292"/>
    </row>
    <row r="96" spans="4:9" ht="14.25" x14ac:dyDescent="0.2">
      <c r="E96" s="279"/>
      <c r="F96" s="279"/>
      <c r="G96" s="292"/>
      <c r="H96" s="372"/>
      <c r="I96" s="292"/>
    </row>
    <row r="97" spans="5:8" ht="14.25" x14ac:dyDescent="0.2">
      <c r="E97" s="279"/>
      <c r="F97" s="279"/>
      <c r="G97" s="292"/>
      <c r="H97" s="373"/>
    </row>
    <row r="98" spans="5:8" x14ac:dyDescent="0.2">
      <c r="E98" s="279"/>
      <c r="F98" s="279"/>
      <c r="G98" s="292"/>
      <c r="H98" s="292"/>
    </row>
    <row r="99" spans="5:8" x14ac:dyDescent="0.2">
      <c r="E99" s="279"/>
      <c r="F99" s="279"/>
      <c r="G99" s="292"/>
    </row>
    <row r="100" spans="5:8" x14ac:dyDescent="0.2">
      <c r="F100" s="279"/>
      <c r="G100" s="292"/>
      <c r="H100" s="292"/>
    </row>
    <row r="101" spans="5:8" x14ac:dyDescent="0.2">
      <c r="F101" s="279"/>
      <c r="G101" s="292"/>
    </row>
    <row r="102" spans="5:8" x14ac:dyDescent="0.2">
      <c r="F102" s="279"/>
      <c r="G102" s="292"/>
    </row>
    <row r="103" spans="5:8" x14ac:dyDescent="0.2">
      <c r="F103" s="279"/>
      <c r="G103" s="292"/>
    </row>
    <row r="104" spans="5:8" x14ac:dyDescent="0.2">
      <c r="F104" s="279"/>
      <c r="G104" s="292"/>
      <c r="H104" s="292"/>
    </row>
    <row r="105" spans="5:8" x14ac:dyDescent="0.2">
      <c r="F105" s="279"/>
      <c r="G105" s="292"/>
      <c r="H105" s="292"/>
    </row>
    <row r="106" spans="5:8" x14ac:dyDescent="0.2">
      <c r="F106" s="279"/>
      <c r="G106" s="292"/>
    </row>
    <row r="107" spans="5:8" x14ac:dyDescent="0.2">
      <c r="G107" s="292"/>
    </row>
    <row r="109" spans="5:8" x14ac:dyDescent="0.2">
      <c r="G109" s="292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ignoredErrors>
    <ignoredError sqref="G49" formula="1"/>
    <ignoredError sqref="C7:C12 C14:C15 C26:C3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Q511"/>
  <sheetViews>
    <sheetView tabSelected="1" zoomScaleNormal="100" workbookViewId="0">
      <selection activeCell="F12" sqref="F12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92"/>
      <c r="B2" s="493"/>
      <c r="C2" s="493"/>
      <c r="D2" s="493"/>
      <c r="E2" s="493"/>
      <c r="F2" s="493"/>
      <c r="G2" s="493"/>
      <c r="H2" s="493"/>
      <c r="I2" s="493"/>
      <c r="J2" s="178"/>
      <c r="K2" s="177"/>
    </row>
    <row r="3" spans="1:15" ht="26.25" x14ac:dyDescent="0.4">
      <c r="A3" s="494" t="s">
        <v>440</v>
      </c>
      <c r="B3" s="495"/>
      <c r="C3" s="495"/>
      <c r="D3" s="495"/>
      <c r="E3" s="495"/>
      <c r="F3" s="495"/>
      <c r="G3" s="495"/>
      <c r="H3" s="495"/>
      <c r="I3" s="495"/>
      <c r="J3" s="495"/>
      <c r="K3" s="496"/>
    </row>
    <row r="4" spans="1:15" ht="18.75" x14ac:dyDescent="0.3">
      <c r="A4" s="497" t="s">
        <v>609</v>
      </c>
      <c r="B4" s="498"/>
      <c r="C4" s="498"/>
      <c r="D4" s="498"/>
      <c r="E4" s="498"/>
      <c r="F4" s="498"/>
      <c r="G4" s="498"/>
      <c r="H4" s="498"/>
      <c r="I4" s="498"/>
      <c r="J4" s="498"/>
      <c r="K4" s="499"/>
    </row>
    <row r="5" spans="1:15" ht="15" x14ac:dyDescent="0.25">
      <c r="A5" s="500" t="s">
        <v>439</v>
      </c>
      <c r="B5" s="501"/>
      <c r="C5" s="501"/>
      <c r="D5" s="501"/>
      <c r="E5" s="501"/>
      <c r="F5" s="501"/>
      <c r="G5" s="501"/>
      <c r="H5" s="501"/>
      <c r="I5" s="501"/>
      <c r="J5" s="501"/>
      <c r="K5" s="502"/>
    </row>
    <row r="6" spans="1:15" ht="15.75" x14ac:dyDescent="0.25">
      <c r="A6" s="503" t="str">
        <f>'CONSOLIDADO FR'!F7</f>
        <v>Hospital Dr. Francisco Antonio Gonzalvo</v>
      </c>
      <c r="B6" s="504"/>
      <c r="C6" s="504"/>
      <c r="D6" s="504"/>
      <c r="E6" s="504"/>
      <c r="F6" s="504"/>
      <c r="G6" s="504"/>
      <c r="H6" s="504"/>
      <c r="I6" s="504"/>
      <c r="J6" s="504"/>
      <c r="K6" s="505"/>
    </row>
    <row r="7" spans="1:15" ht="15.75" x14ac:dyDescent="0.25">
      <c r="A7" s="506" t="s">
        <v>819</v>
      </c>
      <c r="B7" s="507"/>
      <c r="C7" s="507"/>
      <c r="D7" s="507"/>
      <c r="E7" s="507"/>
      <c r="F7" s="507"/>
      <c r="G7" s="507"/>
      <c r="H7" s="507"/>
      <c r="I7" s="507"/>
      <c r="J7" s="507"/>
      <c r="K7" s="508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00">
        <v>1993.9</v>
      </c>
      <c r="H10" s="169" t="s">
        <v>434</v>
      </c>
      <c r="I10" s="169"/>
      <c r="J10" s="162"/>
      <c r="K10" s="147"/>
      <c r="M10" s="225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76">
        <v>4910260.12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1999915.94</v>
      </c>
      <c r="H14" s="169" t="s">
        <v>434</v>
      </c>
      <c r="I14" s="169"/>
      <c r="J14" s="360">
        <v>115200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01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62558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60">
        <v>1247458.58</v>
      </c>
      <c r="H16" s="168"/>
      <c r="I16" s="168"/>
      <c r="J16" s="167"/>
      <c r="K16" s="147"/>
      <c r="M16" s="3">
        <v>2.2000000000000002</v>
      </c>
      <c r="N16" s="146">
        <f>G87</f>
        <v>251507.78</v>
      </c>
      <c r="O16" s="146">
        <f>H87</f>
        <v>41235.78</v>
      </c>
    </row>
    <row r="17" spans="1:17" ht="15.75" x14ac:dyDescent="0.25">
      <c r="A17" s="161"/>
      <c r="B17" s="160"/>
      <c r="C17" s="160"/>
      <c r="D17" s="160"/>
      <c r="E17" s="166"/>
      <c r="F17" s="402"/>
      <c r="G17" s="165"/>
      <c r="H17" s="164" t="s">
        <v>428</v>
      </c>
      <c r="I17" s="163"/>
      <c r="J17" s="162">
        <f>+G10+G11+G12+J10+G14+G15+G16+J14+J15</f>
        <v>8274828.540000001</v>
      </c>
      <c r="K17" s="147"/>
      <c r="M17" s="3">
        <v>2.2999999999999998</v>
      </c>
      <c r="N17" s="146">
        <f>'CONS. FUENTES FINAN'!G212</f>
        <v>1748408.1400000001</v>
      </c>
      <c r="O17" s="146">
        <f>'CONS. FUENTES FINAN'!H212</f>
        <v>91382</v>
      </c>
    </row>
    <row r="18" spans="1:17" ht="15.75" x14ac:dyDescent="0.25">
      <c r="A18" s="161"/>
      <c r="B18" s="160"/>
      <c r="C18" s="160"/>
      <c r="D18" s="160"/>
      <c r="E18" s="159"/>
      <c r="F18" s="158">
        <f>G12+G16+J14-H25</f>
        <v>6014352.9199999999</v>
      </c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63390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09">
        <v>1</v>
      </c>
      <c r="B21" s="509"/>
      <c r="C21" s="509"/>
      <c r="D21" s="509"/>
      <c r="E21" s="509"/>
      <c r="F21" s="145">
        <v>2</v>
      </c>
      <c r="G21" s="510">
        <v>3</v>
      </c>
      <c r="H21" s="511"/>
      <c r="I21" s="511"/>
      <c r="J21" s="144">
        <v>4</v>
      </c>
      <c r="K21" s="144">
        <v>5</v>
      </c>
    </row>
    <row r="22" spans="1:17" x14ac:dyDescent="0.2">
      <c r="A22" s="512" t="s">
        <v>427</v>
      </c>
      <c r="B22" s="512"/>
      <c r="C22" s="512"/>
      <c r="D22" s="512"/>
      <c r="E22" s="512"/>
      <c r="F22" s="486" t="s">
        <v>426</v>
      </c>
      <c r="G22" s="489" t="s">
        <v>425</v>
      </c>
      <c r="H22" s="490"/>
      <c r="I22" s="491"/>
      <c r="J22" s="480" t="s">
        <v>424</v>
      </c>
      <c r="K22" s="513" t="s">
        <v>149</v>
      </c>
    </row>
    <row r="23" spans="1:17" ht="29.25" customHeight="1" x14ac:dyDescent="0.2">
      <c r="A23" s="516" t="s">
        <v>157</v>
      </c>
      <c r="B23" s="516" t="s">
        <v>153</v>
      </c>
      <c r="C23" s="516" t="s">
        <v>152</v>
      </c>
      <c r="D23" s="516" t="s">
        <v>423</v>
      </c>
      <c r="E23" s="516" t="s">
        <v>150</v>
      </c>
      <c r="F23" s="487"/>
      <c r="G23" s="483" t="s">
        <v>422</v>
      </c>
      <c r="H23" s="485" t="s">
        <v>421</v>
      </c>
      <c r="I23" s="485" t="s">
        <v>420</v>
      </c>
      <c r="J23" s="481"/>
      <c r="K23" s="514"/>
      <c r="M23" s="454"/>
      <c r="N23" s="454"/>
      <c r="O23" s="454"/>
      <c r="P23" s="454"/>
      <c r="Q23" s="454"/>
    </row>
    <row r="24" spans="1:17" ht="18.75" customHeight="1" x14ac:dyDescent="0.2">
      <c r="A24" s="517"/>
      <c r="B24" s="517"/>
      <c r="C24" s="517"/>
      <c r="D24" s="517"/>
      <c r="E24" s="517"/>
      <c r="F24" s="488"/>
      <c r="G24" s="484"/>
      <c r="H24" s="483"/>
      <c r="I24" s="483"/>
      <c r="J24" s="482"/>
      <c r="K24" s="515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1999915.9200000002</v>
      </c>
      <c r="H25" s="139">
        <f>+H26+H87+H212+H330+H336+H463</f>
        <v>258565.78</v>
      </c>
      <c r="I25" s="139">
        <f>+I26+I87+I212+I330+I336+I463</f>
        <v>0</v>
      </c>
      <c r="J25" s="139">
        <f t="shared" ref="J25:J87" si="0">SUM(G25:I25)</f>
        <v>2258481.7000000002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62558</v>
      </c>
      <c r="I26" s="134">
        <f>+I27+I51+I64+I71+I78</f>
        <v>0</v>
      </c>
      <c r="J26" s="134">
        <f t="shared" si="0"/>
        <v>62558</v>
      </c>
      <c r="K26" s="107">
        <f>J26/$J$25</f>
        <v>2.7699139647666834E-2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48926</v>
      </c>
      <c r="I27" s="108">
        <f>+I28+I35+I42+I44+I46</f>
        <v>0</v>
      </c>
      <c r="J27" s="108">
        <f t="shared" si="0"/>
        <v>48926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48926</v>
      </c>
      <c r="I35" s="100">
        <f>SUM(I36:I41)</f>
        <v>0</v>
      </c>
      <c r="J35" s="100">
        <f>SUM(G35:I35)</f>
        <v>48926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48926</v>
      </c>
      <c r="I39" s="94">
        <f>'CUENTA T NOMINA SNS'!J58</f>
        <v>0</v>
      </c>
      <c r="J39" s="94">
        <f t="shared" si="0"/>
        <v>48926</v>
      </c>
      <c r="K39" s="93">
        <f t="shared" si="2"/>
        <v>2.1663226228487924E-2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0</v>
      </c>
      <c r="I46" s="100">
        <f>SUM(I47:I50)</f>
        <v>0</v>
      </c>
      <c r="J46" s="100">
        <f t="shared" si="0"/>
        <v>0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0</v>
      </c>
      <c r="I48" s="94">
        <f>'CUENTA T NOMINA SNS'!P58</f>
        <v>0</v>
      </c>
      <c r="J48" s="94">
        <f t="shared" si="0"/>
        <v>0</v>
      </c>
      <c r="K48" s="93">
        <f>J48/$J$25</f>
        <v>0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13632</v>
      </c>
      <c r="I78" s="108">
        <f>+I79+I81+I83+I85</f>
        <v>0</v>
      </c>
      <c r="J78" s="108">
        <f t="shared" si="0"/>
        <v>13632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6483.2</v>
      </c>
      <c r="I79" s="100">
        <f>SUM(I80)</f>
        <v>0</v>
      </c>
      <c r="J79" s="100">
        <f t="shared" si="0"/>
        <v>6483.2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6483.2</v>
      </c>
      <c r="I80" s="94">
        <f>'CUENTA T NOMINA SNS'!AK58</f>
        <v>0</v>
      </c>
      <c r="J80" s="94">
        <f t="shared" si="0"/>
        <v>6483.2</v>
      </c>
      <c r="K80" s="93">
        <f>J80/$J$25</f>
        <v>2.8706010768207685E-3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6380.8</v>
      </c>
      <c r="I81" s="100">
        <f>SUM(I82)</f>
        <v>0</v>
      </c>
      <c r="J81" s="100">
        <f t="shared" si="0"/>
        <v>6380.8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6380.8</v>
      </c>
      <c r="I82" s="94">
        <f>'CUENTA T NOMINA SNS'!AL58</f>
        <v>0</v>
      </c>
      <c r="J82" s="94">
        <f t="shared" si="0"/>
        <v>6380.8</v>
      </c>
      <c r="K82" s="93">
        <f>J82/$J$25</f>
        <v>2.8252608821227108E-3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768</v>
      </c>
      <c r="I83" s="100">
        <f>SUM(I84)</f>
        <v>0</v>
      </c>
      <c r="J83" s="100">
        <f t="shared" si="0"/>
        <v>768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768</v>
      </c>
      <c r="I84" s="94">
        <f>'CUENTA T NOMINA SNS'!AM58</f>
        <v>0</v>
      </c>
      <c r="J84" s="94">
        <f t="shared" si="0"/>
        <v>768</v>
      </c>
      <c r="K84" s="93">
        <f>J84/$J$25</f>
        <v>3.4005146023543159E-4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251507.78</v>
      </c>
      <c r="H87" s="108">
        <f>H88+H106+H111+H116+H125+H148+H157+H179+H208</f>
        <v>41235.78</v>
      </c>
      <c r="I87" s="108">
        <f>I88+I106+I111+I116+I125+I148+I157+I179+I208</f>
        <v>0</v>
      </c>
      <c r="J87" s="108">
        <f t="shared" si="0"/>
        <v>292743.56</v>
      </c>
      <c r="K87" s="107">
        <f>J87/$J$25</f>
        <v>0.12961962897463369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88176.88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88176.88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88176.88</v>
      </c>
      <c r="H93" s="100">
        <f>SUM(H94)</f>
        <v>0</v>
      </c>
      <c r="I93" s="100">
        <f>SUM(I94)</f>
        <v>0</v>
      </c>
      <c r="J93" s="100">
        <f t="shared" si="4"/>
        <v>88176.88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88176.88</v>
      </c>
      <c r="H94" s="94">
        <f>'CUENTA T VS'!AQ75</f>
        <v>0</v>
      </c>
      <c r="I94" s="94"/>
      <c r="J94" s="94">
        <f t="shared" si="4"/>
        <v>88176.88</v>
      </c>
      <c r="K94" s="93">
        <f>J94/$J$25</f>
        <v>3.904254792057868E-2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0</v>
      </c>
      <c r="H104" s="100">
        <f>SUM(H105)</f>
        <v>0</v>
      </c>
      <c r="I104" s="100">
        <f>SUM(I105)</f>
        <v>0</v>
      </c>
      <c r="J104" s="100">
        <f t="shared" si="4"/>
        <v>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0</v>
      </c>
      <c r="H105" s="94">
        <f>'CUENTA T VS'!AW75</f>
        <v>0</v>
      </c>
      <c r="I105" s="94"/>
      <c r="J105" s="94">
        <f t="shared" si="4"/>
        <v>0</v>
      </c>
      <c r="K105" s="93">
        <f>J105/$J$25</f>
        <v>0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0</v>
      </c>
      <c r="I106" s="108">
        <f>+I107+I109</f>
        <v>0</v>
      </c>
      <c r="J106" s="108">
        <f t="shared" si="4"/>
        <v>0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0</v>
      </c>
      <c r="I107" s="100">
        <f>SUM(I108)</f>
        <v>0</v>
      </c>
      <c r="J107" s="100">
        <f t="shared" si="4"/>
        <v>0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0</v>
      </c>
      <c r="I108" s="94"/>
      <c r="J108" s="94">
        <f t="shared" si="4"/>
        <v>0</v>
      </c>
      <c r="K108" s="93">
        <f>J108/$J$25</f>
        <v>0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21365.599999999999</v>
      </c>
      <c r="H111" s="108">
        <f>+H112+H114</f>
        <v>4002.5</v>
      </c>
      <c r="I111" s="108">
        <f>+I112+I114</f>
        <v>0</v>
      </c>
      <c r="J111" s="108">
        <f t="shared" si="4"/>
        <v>25368.1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21365.599999999999</v>
      </c>
      <c r="H112" s="100">
        <f>SUM(H113)</f>
        <v>4002.5</v>
      </c>
      <c r="I112" s="100">
        <f>SUM(I113)</f>
        <v>0</v>
      </c>
      <c r="J112" s="100">
        <f t="shared" si="4"/>
        <v>25368.1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21365.599999999999</v>
      </c>
      <c r="H113" s="94">
        <f>'CUENTA T VS'!AZ75</f>
        <v>4002.5</v>
      </c>
      <c r="I113" s="94"/>
      <c r="J113" s="94">
        <f t="shared" si="4"/>
        <v>25368.1</v>
      </c>
      <c r="K113" s="93">
        <f>J113/$J$25</f>
        <v>1.1232369073435484E-2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2370</v>
      </c>
      <c r="I116" s="108">
        <f>+I117+I119+I121+I123</f>
        <v>0</v>
      </c>
      <c r="J116" s="108">
        <f t="shared" si="4"/>
        <v>2370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2370</v>
      </c>
      <c r="I119" s="100">
        <f>SUM(I120)</f>
        <v>0</v>
      </c>
      <c r="J119" s="100">
        <f t="shared" si="4"/>
        <v>2370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2370</v>
      </c>
      <c r="I120" s="94"/>
      <c r="J120" s="94">
        <f t="shared" si="4"/>
        <v>2370</v>
      </c>
      <c r="K120" s="93">
        <f>J120/$J$25</f>
        <v>1.0493775530702771E-3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138945</v>
      </c>
      <c r="H157" s="108">
        <f>+H158+H167+H177</f>
        <v>0</v>
      </c>
      <c r="I157" s="108">
        <f>+I158+I167+I177</f>
        <v>0</v>
      </c>
      <c r="J157" s="108">
        <f t="shared" si="5"/>
        <v>138945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0</v>
      </c>
      <c r="I158" s="100">
        <f>SUM(I159:I166)</f>
        <v>0</v>
      </c>
      <c r="J158" s="100">
        <f t="shared" si="5"/>
        <v>0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0</v>
      </c>
      <c r="I159" s="95"/>
      <c r="J159" s="94">
        <f t="shared" si="5"/>
        <v>0</v>
      </c>
      <c r="K159" s="93">
        <f t="shared" ref="K159:K166" si="6">J159/$J$25</f>
        <v>0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5"/>
        <v>0</v>
      </c>
      <c r="K165" s="93">
        <f t="shared" si="6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138945</v>
      </c>
      <c r="H167" s="100">
        <f>SUM(H168:H176)</f>
        <v>0</v>
      </c>
      <c r="I167" s="100">
        <f>SUM(I168:I176)</f>
        <v>0</v>
      </c>
      <c r="J167" s="100">
        <f t="shared" si="5"/>
        <v>138945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138945</v>
      </c>
      <c r="H169" s="94">
        <f>'CUENTA T VS'!CF75</f>
        <v>0</v>
      </c>
      <c r="I169" s="95"/>
      <c r="J169" s="94">
        <f t="shared" si="5"/>
        <v>138945</v>
      </c>
      <c r="K169" s="93">
        <f t="shared" si="7"/>
        <v>6.1521419456265679E-2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5"/>
        <v>0</v>
      </c>
      <c r="K171" s="93">
        <f t="shared" si="7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0</v>
      </c>
      <c r="I175" s="94"/>
      <c r="J175" s="94">
        <f t="shared" si="5"/>
        <v>0</v>
      </c>
      <c r="K175" s="93">
        <f t="shared" si="7"/>
        <v>0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3020.3</v>
      </c>
      <c r="H179" s="108">
        <f>+H180+H182+H184+H186+H188+H192+H197+H204</f>
        <v>20585.280000000002</v>
      </c>
      <c r="I179" s="108">
        <f>+I180+I182+I184+I186+I188+I192+I197+I204</f>
        <v>0</v>
      </c>
      <c r="J179" s="108">
        <f t="shared" si="5"/>
        <v>23605.58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5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5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3020.3</v>
      </c>
      <c r="H182" s="100">
        <f>SUM(H183)</f>
        <v>744.88</v>
      </c>
      <c r="I182" s="100">
        <f>SUM(I183)</f>
        <v>0</v>
      </c>
      <c r="J182" s="100">
        <f t="shared" si="5"/>
        <v>3765.1800000000003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3020.3</v>
      </c>
      <c r="H183" s="94">
        <f>'CUENTA T VS'!CP75</f>
        <v>744.88</v>
      </c>
      <c r="I183" s="94"/>
      <c r="J183" s="94">
        <f t="shared" si="5"/>
        <v>3765.1800000000003</v>
      </c>
      <c r="K183" s="93">
        <f>J183/$J$25</f>
        <v>1.6671288503245345E-3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19840.400000000001</v>
      </c>
      <c r="I204" s="100">
        <f>SUM(I205:I207)</f>
        <v>0</v>
      </c>
      <c r="J204" s="100">
        <f t="shared" si="5"/>
        <v>19840.400000000001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19840.400000000001</v>
      </c>
      <c r="I205" s="94"/>
      <c r="J205" s="94">
        <f t="shared" si="5"/>
        <v>19840.400000000001</v>
      </c>
      <c r="K205" s="93">
        <f>J205/$J$25</f>
        <v>8.7848398328841896E-3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14278</v>
      </c>
      <c r="I208" s="108">
        <f>+I209</f>
        <v>0</v>
      </c>
      <c r="J208" s="108">
        <f t="shared" si="5"/>
        <v>14278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14278</v>
      </c>
      <c r="I209" s="100">
        <f>I210+I211</f>
        <v>0</v>
      </c>
      <c r="J209" s="100">
        <f t="shared" si="5"/>
        <v>14278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14278</v>
      </c>
      <c r="I211" s="94"/>
      <c r="J211" s="94">
        <f t="shared" si="5"/>
        <v>14278</v>
      </c>
      <c r="K211" s="93">
        <f>J211/$J$25</f>
        <v>6.3219462880748593E-3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1748408.1400000001</v>
      </c>
      <c r="H212" s="108">
        <f>H213+H225+H232+H245+H250+H261+H286+H303+H308</f>
        <v>91382</v>
      </c>
      <c r="I212" s="108">
        <f>I213+I225+I232+I245+I250+I261+I286+I303+I308</f>
        <v>0</v>
      </c>
      <c r="J212" s="108">
        <f t="shared" si="5"/>
        <v>1839790.1400000001</v>
      </c>
      <c r="K212" s="107">
        <f>J212/$J$25</f>
        <v>0.81461370264811084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243346.00999999998</v>
      </c>
      <c r="H213" s="108">
        <f>+H214+H217+H219+H223</f>
        <v>0</v>
      </c>
      <c r="I213" s="108">
        <f>+I214+I217+I219+I223</f>
        <v>0</v>
      </c>
      <c r="J213" s="108">
        <f t="shared" si="5"/>
        <v>243346.00999999998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243346.00999999998</v>
      </c>
      <c r="H214" s="100">
        <f>SUM(H215:H216)</f>
        <v>0</v>
      </c>
      <c r="I214" s="100">
        <f>SUM(I215:I216)</f>
        <v>0</v>
      </c>
      <c r="J214" s="100">
        <f t="shared" si="5"/>
        <v>243346.00999999998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243346.00999999998</v>
      </c>
      <c r="H215" s="94">
        <f>'CUENTA T VS'!DK75</f>
        <v>0</v>
      </c>
      <c r="I215" s="95"/>
      <c r="J215" s="94">
        <f t="shared" si="5"/>
        <v>243346.00999999998</v>
      </c>
      <c r="K215" s="93">
        <f>J215/$J$25</f>
        <v>0.10774761203511189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9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9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9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1410.02</v>
      </c>
      <c r="H232" s="108">
        <f>+H233+H235+H237+H239+H241+H243</f>
        <v>88382</v>
      </c>
      <c r="I232" s="108">
        <f>+I233+I235+I237+I239+I241+I243</f>
        <v>0</v>
      </c>
      <c r="J232" s="108">
        <f t="shared" si="9"/>
        <v>89792.02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1410.02</v>
      </c>
      <c r="H235" s="100">
        <f>SUM(H236)</f>
        <v>0</v>
      </c>
      <c r="I235" s="100">
        <f>SUM(I236)</f>
        <v>0</v>
      </c>
      <c r="J235" s="100">
        <f t="shared" si="9"/>
        <v>1410.02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1410.02</v>
      </c>
      <c r="H236" s="94">
        <f>'CUENTA T VS'!DV75</f>
        <v>0</v>
      </c>
      <c r="I236" s="94"/>
      <c r="J236" s="94">
        <f t="shared" si="9"/>
        <v>1410.02</v>
      </c>
      <c r="K236" s="93">
        <f>J236/$J$25</f>
        <v>6.2432208328276465E-4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88382</v>
      </c>
      <c r="I237" s="100">
        <f>SUM(I238)</f>
        <v>0</v>
      </c>
      <c r="J237" s="100">
        <f t="shared" si="9"/>
        <v>88382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88382</v>
      </c>
      <c r="I238" s="94"/>
      <c r="J238" s="94">
        <f t="shared" si="9"/>
        <v>88382</v>
      </c>
      <c r="K238" s="93">
        <f>J238/$J$25</f>
        <v>3.9133369998083221E-2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0</v>
      </c>
      <c r="H245" s="108">
        <f>+H246+H248</f>
        <v>0</v>
      </c>
      <c r="I245" s="108">
        <f>+I246+I248</f>
        <v>0</v>
      </c>
      <c r="J245" s="108">
        <f t="shared" si="9"/>
        <v>0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0</v>
      </c>
      <c r="H246" s="100">
        <f>SUM(H247)</f>
        <v>0</v>
      </c>
      <c r="I246" s="100">
        <f>SUM(I247)</f>
        <v>0</v>
      </c>
      <c r="J246" s="100">
        <f t="shared" si="9"/>
        <v>0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0</v>
      </c>
      <c r="H247" s="94">
        <f>'CUENTA T VS'!EA75</f>
        <v>0</v>
      </c>
      <c r="I247" s="94"/>
      <c r="J247" s="94">
        <f t="shared" si="9"/>
        <v>0</v>
      </c>
      <c r="K247" s="93">
        <f>J247/$J$25</f>
        <v>0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105492</v>
      </c>
      <c r="H250" s="108">
        <f>+H251+H253+H255+H257+H259</f>
        <v>0</v>
      </c>
      <c r="I250" s="108">
        <f>+I251+I253+I255+I257+I259</f>
        <v>0</v>
      </c>
      <c r="J250" s="108">
        <f t="shared" si="9"/>
        <v>105492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105492</v>
      </c>
      <c r="H259" s="100">
        <f>SUM(H260)</f>
        <v>0</v>
      </c>
      <c r="I259" s="100">
        <f>SUM(I260)</f>
        <v>0</v>
      </c>
      <c r="J259" s="100">
        <f t="shared" si="9"/>
        <v>105492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105492</v>
      </c>
      <c r="H260" s="94">
        <f>'CUENTA T VS'!EG75</f>
        <v>0</v>
      </c>
      <c r="I260" s="94"/>
      <c r="J260" s="94">
        <f t="shared" si="9"/>
        <v>105492</v>
      </c>
      <c r="K260" s="93">
        <f>J260/$J$25</f>
        <v>4.6709256045776235E-2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1444</v>
      </c>
      <c r="H261" s="108">
        <f>+H262+H268+H272+H276+H284</f>
        <v>0</v>
      </c>
      <c r="I261" s="108">
        <f>+I262+I268+I272+I276+I284</f>
        <v>0</v>
      </c>
      <c r="J261" s="108">
        <f t="shared" si="9"/>
        <v>1444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9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9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1444</v>
      </c>
      <c r="H272" s="100">
        <f>SUM(H273:H275)</f>
        <v>0</v>
      </c>
      <c r="I272" s="100">
        <f>SUM(I273:I275)</f>
        <v>0</v>
      </c>
      <c r="J272" s="100">
        <f t="shared" si="9"/>
        <v>1444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1444</v>
      </c>
      <c r="H273" s="94">
        <f>'CUENTA T VS'!EP75</f>
        <v>0</v>
      </c>
      <c r="I273" s="94"/>
      <c r="J273" s="94">
        <f t="shared" si="9"/>
        <v>1444</v>
      </c>
      <c r="K273" s="93">
        <f>J273/$J$25</f>
        <v>6.3936758929682711E-4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1064414.96</v>
      </c>
      <c r="H286" s="108">
        <f>H287+H295</f>
        <v>3000</v>
      </c>
      <c r="I286" s="108">
        <f>I287+I295</f>
        <v>0</v>
      </c>
      <c r="J286" s="108">
        <f t="shared" si="11"/>
        <v>1067414.96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247488</v>
      </c>
      <c r="H287" s="100">
        <f>SUM(H288:H294)</f>
        <v>3000</v>
      </c>
      <c r="I287" s="100">
        <f>SUM(I288:I294)</f>
        <v>0</v>
      </c>
      <c r="J287" s="100">
        <f t="shared" si="11"/>
        <v>250488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52420</v>
      </c>
      <c r="H288" s="94">
        <f>'CUENTA T VS'!FA75</f>
        <v>0</v>
      </c>
      <c r="I288" s="94"/>
      <c r="J288" s="94">
        <f t="shared" si="11"/>
        <v>52420</v>
      </c>
      <c r="K288" s="93">
        <f t="shared" ref="K288:K294" si="12">J288/$J$25</f>
        <v>2.3210283262423598E-2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34" t="s">
        <v>36</v>
      </c>
      <c r="G289" s="94">
        <f>'CONSOLIDADO FR'!K183</f>
        <v>166428</v>
      </c>
      <c r="H289" s="94">
        <f>'CUENTA T VS'!FB75</f>
        <v>3000</v>
      </c>
      <c r="I289" s="94"/>
      <c r="J289" s="94">
        <f t="shared" si="11"/>
        <v>169428</v>
      </c>
      <c r="K289" s="93">
        <f t="shared" si="12"/>
        <v>7.5018540110375911E-2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28640</v>
      </c>
      <c r="H291" s="94">
        <f>'CUENTA T VS'!FD75</f>
        <v>0</v>
      </c>
      <c r="I291" s="94"/>
      <c r="J291" s="94">
        <f t="shared" si="11"/>
        <v>28640</v>
      </c>
      <c r="K291" s="93">
        <f t="shared" si="12"/>
        <v>1.268108570461297E-2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0</v>
      </c>
      <c r="H293" s="94">
        <f>'CUENTA T VS'!FF75</f>
        <v>0</v>
      </c>
      <c r="I293" s="94"/>
      <c r="J293" s="94">
        <f t="shared" si="11"/>
        <v>0</v>
      </c>
      <c r="K293" s="93">
        <f t="shared" si="12"/>
        <v>0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816926.96</v>
      </c>
      <c r="H295" s="100">
        <f>SUM(H296:H302)</f>
        <v>0</v>
      </c>
      <c r="I295" s="100">
        <f>SUM(I296:I302)</f>
        <v>0</v>
      </c>
      <c r="J295" s="100">
        <f t="shared" si="11"/>
        <v>816926.96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516796.86</v>
      </c>
      <c r="H298" s="94">
        <f>'CUENTA T VS'!FJ75</f>
        <v>0</v>
      </c>
      <c r="I298" s="94"/>
      <c r="J298" s="94">
        <f t="shared" si="11"/>
        <v>516796.86</v>
      </c>
      <c r="K298" s="93">
        <f t="shared" si="13"/>
        <v>0.22882490480219519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23912</v>
      </c>
      <c r="H301" s="94">
        <f>'CUENTA T VS'!FM75</f>
        <v>0</v>
      </c>
      <c r="I301" s="94"/>
      <c r="J301" s="94">
        <f t="shared" si="11"/>
        <v>23912</v>
      </c>
      <c r="K301" s="93">
        <f t="shared" si="13"/>
        <v>1.0587643902538593E-2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276218.09999999998</v>
      </c>
      <c r="H302" s="94">
        <f>'CUENTA T VS'!FN75</f>
        <v>0</v>
      </c>
      <c r="I302" s="94"/>
      <c r="J302" s="94">
        <f t="shared" si="11"/>
        <v>276218.09999999998</v>
      </c>
      <c r="K302" s="93">
        <f t="shared" si="13"/>
        <v>0.12230256282351101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332301.15000000002</v>
      </c>
      <c r="H308" s="108">
        <f>+H309+H312+H314+H316+H318+H320+H322+H324+H327</f>
        <v>0</v>
      </c>
      <c r="I308" s="108">
        <f>+I309+I312+I314+I316+I318+I320+I322+I324+I327</f>
        <v>0</v>
      </c>
      <c r="J308" s="108">
        <f t="shared" si="11"/>
        <v>332301.15000000002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131627.14000000001</v>
      </c>
      <c r="H309" s="100">
        <f>SUM(H310:H311)</f>
        <v>0</v>
      </c>
      <c r="I309" s="100">
        <f>SUM(I310:I311)</f>
        <v>0</v>
      </c>
      <c r="J309" s="100">
        <f>SUM(G309:I309)</f>
        <v>131627.14000000001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131627.14000000001</v>
      </c>
      <c r="H310" s="94">
        <f>'CUENTA T VS'!FQ75</f>
        <v>0</v>
      </c>
      <c r="I310" s="94"/>
      <c r="J310" s="94">
        <f t="shared" si="11"/>
        <v>131627.14000000001</v>
      </c>
      <c r="K310" s="93">
        <f>J310/$J$25</f>
        <v>5.8281251515121861E-2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127116</v>
      </c>
      <c r="H312" s="100">
        <f>SUM(H313)</f>
        <v>0</v>
      </c>
      <c r="I312" s="100">
        <f>SUM(I313)</f>
        <v>0</v>
      </c>
      <c r="J312" s="100">
        <f t="shared" si="11"/>
        <v>127116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127116</v>
      </c>
      <c r="H313" s="94">
        <f>'CUENTA T VS'!FS75</f>
        <v>0</v>
      </c>
      <c r="I313" s="94"/>
      <c r="J313" s="94">
        <f t="shared" si="11"/>
        <v>127116</v>
      </c>
      <c r="K313" s="93">
        <f>J313/$J$25</f>
        <v>5.6283829973030108E-2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69024.69</v>
      </c>
      <c r="H314" s="100">
        <f>SUM(H315)</f>
        <v>0</v>
      </c>
      <c r="I314" s="100">
        <f>SUM(I315)</f>
        <v>0</v>
      </c>
      <c r="J314" s="100">
        <f t="shared" si="11"/>
        <v>69024.69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69024.69</v>
      </c>
      <c r="H315" s="94">
        <f>'CUENTA T VS'!FT75</f>
        <v>0</v>
      </c>
      <c r="I315" s="94"/>
      <c r="J315" s="94">
        <f t="shared" si="11"/>
        <v>69024.69</v>
      </c>
      <c r="K315" s="93">
        <f>J315/$J$25</f>
        <v>3.0562430503643219E-2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0</v>
      </c>
      <c r="I320" s="100">
        <f>SUM(I321)</f>
        <v>0</v>
      </c>
      <c r="J320" s="100">
        <f t="shared" si="11"/>
        <v>0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0</v>
      </c>
      <c r="I321" s="94"/>
      <c r="J321" s="94">
        <f t="shared" si="11"/>
        <v>0</v>
      </c>
      <c r="K321" s="93">
        <f>J321/$J$25</f>
        <v>0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4533.32</v>
      </c>
      <c r="H327" s="100">
        <f>SUM(H328:H329)</f>
        <v>0</v>
      </c>
      <c r="I327" s="100">
        <f>SUM(I328)</f>
        <v>0</v>
      </c>
      <c r="J327" s="100">
        <f t="shared" si="11"/>
        <v>4533.32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4533.32</v>
      </c>
      <c r="H328" s="94">
        <f>'CUENTA T VS'!GA75</f>
        <v>0</v>
      </c>
      <c r="I328" s="94"/>
      <c r="J328" s="94">
        <f t="shared" si="11"/>
        <v>4533.32</v>
      </c>
      <c r="K328" s="93">
        <f>J328/$J$25</f>
        <v>2.0072422991074044E-3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63390</v>
      </c>
      <c r="I336" s="108">
        <f>I337+I348+I357+I366+I383+I400+I405+I424+I446</f>
        <v>0</v>
      </c>
      <c r="J336" s="108">
        <f t="shared" si="11"/>
        <v>63390</v>
      </c>
      <c r="K336" s="107">
        <f t="shared" si="14"/>
        <v>2.8067528729588554E-2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63390</v>
      </c>
      <c r="I337" s="108">
        <f>+I338+I340+I342+I344+I346</f>
        <v>0</v>
      </c>
      <c r="J337" s="108">
        <f t="shared" si="11"/>
        <v>63390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0</v>
      </c>
      <c r="I342" s="100">
        <f>SUM(I343)</f>
        <v>0</v>
      </c>
      <c r="J342" s="100">
        <f t="shared" si="11"/>
        <v>0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0</v>
      </c>
      <c r="I343" s="95"/>
      <c r="J343" s="94">
        <f t="shared" si="11"/>
        <v>0</v>
      </c>
      <c r="K343" s="93">
        <f>J343/$J$25</f>
        <v>0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63390</v>
      </c>
      <c r="I344" s="100">
        <f>SUM(I345)</f>
        <v>0</v>
      </c>
      <c r="J344" s="100">
        <f t="shared" si="11"/>
        <v>63390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63390</v>
      </c>
      <c r="I345" s="95"/>
      <c r="J345" s="94">
        <f t="shared" si="11"/>
        <v>63390</v>
      </c>
      <c r="K345" s="93">
        <f>J345/$J$25</f>
        <v>2.8067528729588554E-2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QW75"/>
  <sheetViews>
    <sheetView topLeftCell="JI1" workbookViewId="0">
      <selection activeCell="JP14" sqref="JP14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18" t="s">
        <v>173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 s="518"/>
      <c r="AV1" s="518"/>
      <c r="AW1" s="518"/>
      <c r="AX1" s="518"/>
      <c r="AY1" s="518"/>
      <c r="AZ1" s="518"/>
      <c r="BA1" s="518"/>
      <c r="BB1" s="518"/>
      <c r="BC1" s="518"/>
      <c r="BD1" s="518"/>
      <c r="BE1" s="518"/>
      <c r="BF1" s="518"/>
      <c r="BG1" s="518"/>
      <c r="BH1" s="518"/>
      <c r="BI1" s="518"/>
      <c r="BJ1" s="518"/>
      <c r="BK1" s="518"/>
      <c r="BL1" s="518"/>
      <c r="BM1" s="518"/>
      <c r="BN1" s="518"/>
      <c r="BO1" s="518"/>
      <c r="BP1" s="518"/>
      <c r="BQ1" s="518"/>
      <c r="BR1" s="518"/>
      <c r="BS1" s="518"/>
      <c r="BT1" s="518"/>
      <c r="BU1" s="518"/>
      <c r="BV1" s="518"/>
      <c r="BW1" s="518"/>
      <c r="BX1" s="518"/>
      <c r="BY1" s="518"/>
      <c r="BZ1" s="518"/>
      <c r="CA1" s="518"/>
      <c r="CB1" s="518"/>
      <c r="CC1" s="518"/>
      <c r="CD1" s="518"/>
      <c r="CE1" s="518"/>
      <c r="CF1" s="518"/>
      <c r="CG1" s="518"/>
      <c r="CH1" s="518"/>
      <c r="CI1" s="518"/>
      <c r="CJ1" s="518"/>
      <c r="CK1" s="518"/>
      <c r="CL1" s="518"/>
      <c r="CM1" s="518"/>
      <c r="CN1" s="518"/>
      <c r="CO1" s="518"/>
      <c r="CP1" s="518"/>
      <c r="CQ1" s="518"/>
      <c r="CR1" s="518"/>
      <c r="CS1" s="518"/>
      <c r="CT1" s="518"/>
      <c r="CU1" s="518"/>
      <c r="CV1" s="518"/>
      <c r="CW1" s="518"/>
      <c r="CX1" s="518"/>
      <c r="CY1" s="518"/>
      <c r="CZ1" s="518"/>
      <c r="DA1" s="518"/>
      <c r="DB1" s="518"/>
      <c r="DC1" s="518"/>
      <c r="DD1" s="518"/>
      <c r="DE1" s="518"/>
      <c r="DF1" s="518"/>
      <c r="DG1" s="518"/>
      <c r="DH1" s="518"/>
      <c r="DI1" s="518"/>
      <c r="DJ1" s="518"/>
      <c r="DK1" s="518"/>
      <c r="DL1" s="518"/>
      <c r="DM1" s="518"/>
      <c r="DN1" s="518"/>
      <c r="DO1" s="518"/>
      <c r="DP1" s="518"/>
      <c r="DQ1" s="518"/>
      <c r="DR1" s="518"/>
      <c r="DS1" s="518"/>
      <c r="DT1" s="518"/>
      <c r="DU1" s="518"/>
      <c r="DV1" s="518"/>
      <c r="DW1" s="518"/>
      <c r="DX1" s="518"/>
      <c r="DY1" s="518"/>
      <c r="DZ1" s="518"/>
      <c r="EA1" s="518"/>
      <c r="EB1" s="518"/>
      <c r="EC1" s="518"/>
      <c r="ED1" s="518"/>
      <c r="EE1" s="518"/>
      <c r="EF1" s="518"/>
      <c r="EG1" s="518"/>
      <c r="EH1" s="518"/>
      <c r="EI1" s="518"/>
      <c r="EJ1" s="518"/>
      <c r="EK1" s="518"/>
      <c r="EL1" s="518"/>
      <c r="EM1" s="518"/>
      <c r="EN1" s="518"/>
      <c r="EO1" s="518"/>
      <c r="EP1" s="518"/>
      <c r="EQ1" s="518"/>
      <c r="ER1" s="518"/>
      <c r="ES1" s="518"/>
      <c r="ET1" s="518"/>
      <c r="EU1" s="518"/>
      <c r="EV1" s="518"/>
      <c r="EW1" s="518"/>
      <c r="EX1" s="518"/>
      <c r="EY1" s="518"/>
      <c r="EZ1" s="518"/>
      <c r="FA1" s="518"/>
      <c r="FB1" s="518"/>
      <c r="FC1" s="518"/>
      <c r="FD1" s="518"/>
      <c r="FE1" s="518"/>
      <c r="FF1" s="518"/>
      <c r="FG1" s="518"/>
      <c r="FH1" s="518"/>
      <c r="FI1" s="518"/>
      <c r="FJ1" s="518"/>
      <c r="FK1" s="518"/>
      <c r="FL1" s="518"/>
      <c r="FM1" s="518"/>
      <c r="FN1" s="518"/>
      <c r="FO1" s="518"/>
      <c r="FP1" s="518"/>
      <c r="FQ1" s="518"/>
      <c r="FR1" s="518"/>
      <c r="FS1" s="518"/>
      <c r="FT1" s="518"/>
      <c r="FU1" s="518"/>
      <c r="FV1" s="518"/>
      <c r="FW1" s="518"/>
      <c r="FX1" s="518"/>
      <c r="FY1" s="518"/>
      <c r="FZ1" s="518"/>
      <c r="GA1" s="518"/>
      <c r="GB1" s="518"/>
      <c r="GC1" s="518"/>
      <c r="GD1" s="518"/>
      <c r="GE1" s="518"/>
      <c r="GF1" s="518"/>
      <c r="GG1" s="518"/>
      <c r="GH1" s="518"/>
      <c r="GI1" s="518"/>
      <c r="GJ1" s="518"/>
      <c r="GK1" s="518"/>
      <c r="GL1" s="518"/>
      <c r="GM1" s="518"/>
      <c r="GN1" s="518"/>
      <c r="GO1" s="518"/>
      <c r="GP1" s="518"/>
      <c r="GQ1" s="518"/>
      <c r="GR1" s="518"/>
      <c r="GS1" s="518"/>
      <c r="GT1" s="518"/>
      <c r="GU1" s="518"/>
      <c r="GV1" s="518"/>
      <c r="GW1" s="518"/>
      <c r="GX1" s="518"/>
      <c r="GY1" s="518"/>
      <c r="GZ1" s="518"/>
      <c r="HA1" s="518"/>
      <c r="HB1" s="518"/>
      <c r="HC1" s="518"/>
      <c r="HD1" s="518"/>
      <c r="HE1" s="518"/>
      <c r="HF1" s="518"/>
      <c r="HG1" s="518"/>
      <c r="HH1" s="518"/>
      <c r="HI1" s="518"/>
      <c r="HJ1" s="518"/>
      <c r="HK1" s="518"/>
      <c r="HL1" s="518"/>
      <c r="HM1" s="518"/>
      <c r="HN1" s="518"/>
      <c r="HO1" s="518"/>
      <c r="HP1" s="518"/>
      <c r="HQ1" s="518"/>
      <c r="HR1" s="518"/>
      <c r="HS1" s="518"/>
      <c r="HT1" s="518"/>
      <c r="HU1" s="518"/>
      <c r="HV1" s="518"/>
      <c r="HW1" s="518"/>
      <c r="HX1" s="518"/>
      <c r="HY1" s="518"/>
      <c r="HZ1" s="518"/>
      <c r="IA1" s="518"/>
      <c r="IB1" s="518"/>
      <c r="IC1" s="518"/>
      <c r="ID1" s="518"/>
      <c r="IE1" s="518"/>
      <c r="IF1" s="518"/>
      <c r="IG1" s="518"/>
      <c r="IH1" s="518"/>
      <c r="II1" s="518"/>
      <c r="IJ1" s="518"/>
      <c r="IK1" s="518"/>
      <c r="IL1" s="518"/>
      <c r="IM1" s="518"/>
      <c r="IN1" s="518"/>
      <c r="IO1" s="518"/>
      <c r="IP1" s="518"/>
      <c r="IQ1" s="518"/>
      <c r="IR1" s="518"/>
      <c r="IS1" s="518"/>
      <c r="IT1" s="518"/>
      <c r="IU1" s="518"/>
      <c r="IV1" s="518"/>
      <c r="IW1" s="518"/>
      <c r="IX1" s="518"/>
      <c r="IY1" s="518"/>
      <c r="IZ1" s="518"/>
      <c r="JA1" s="518"/>
      <c r="JB1" s="518"/>
      <c r="JC1" s="518"/>
      <c r="JD1" s="518"/>
      <c r="JE1" s="518"/>
      <c r="JF1" s="518"/>
      <c r="JG1" s="518"/>
      <c r="JH1" s="518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538</v>
      </c>
      <c r="JK2" s="257" t="s">
        <v>539</v>
      </c>
      <c r="JL2" s="257" t="s">
        <v>482</v>
      </c>
      <c r="JM2" s="257" t="s">
        <v>540</v>
      </c>
      <c r="JN2" s="257">
        <v>2022</v>
      </c>
      <c r="JO2" s="257" t="s">
        <v>445</v>
      </c>
      <c r="JP2" s="257" t="s">
        <v>541</v>
      </c>
    </row>
    <row r="3" spans="1:276" x14ac:dyDescent="0.25">
      <c r="A3" s="408"/>
      <c r="B3" s="408"/>
      <c r="C3" s="408"/>
      <c r="D3" s="408"/>
      <c r="E3" s="408"/>
      <c r="F3" s="408"/>
      <c r="G3" s="408"/>
      <c r="H3" s="408"/>
      <c r="I3" s="408"/>
      <c r="J3" s="408">
        <v>48926</v>
      </c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 t="s">
        <v>505</v>
      </c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>
        <v>6483.2</v>
      </c>
      <c r="AL3" s="408">
        <v>6380.8</v>
      </c>
      <c r="AM3" s="408">
        <v>768</v>
      </c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>
        <v>4002.5</v>
      </c>
      <c r="BA3" s="408"/>
      <c r="BB3" s="408"/>
      <c r="BC3" s="408">
        <v>2370</v>
      </c>
      <c r="BD3" s="408"/>
      <c r="BE3" s="408"/>
      <c r="BF3" s="408"/>
      <c r="BG3" s="408"/>
      <c r="BH3" s="408"/>
      <c r="BI3" s="408"/>
      <c r="BJ3" s="408"/>
      <c r="BK3" s="408"/>
      <c r="BL3" s="408"/>
      <c r="BM3" s="408"/>
      <c r="BN3" s="408"/>
      <c r="BO3" s="408"/>
      <c r="BP3" s="408"/>
      <c r="BQ3" s="408"/>
      <c r="BR3" s="408"/>
      <c r="BS3" s="408"/>
      <c r="BT3" s="408"/>
      <c r="BU3" s="408"/>
      <c r="BV3" s="408"/>
      <c r="BW3" s="408"/>
      <c r="BX3" s="408"/>
      <c r="BY3" s="408"/>
      <c r="BZ3" s="408"/>
      <c r="CA3" s="408"/>
      <c r="CB3" s="408"/>
      <c r="CC3" s="408"/>
      <c r="CD3" s="408"/>
      <c r="CE3" s="408"/>
      <c r="CF3" s="408"/>
      <c r="CG3" s="408"/>
      <c r="CH3" s="408"/>
      <c r="CI3" s="408"/>
      <c r="CJ3" s="408"/>
      <c r="CK3" s="408"/>
      <c r="CL3" s="408"/>
      <c r="CM3" s="408"/>
      <c r="CN3" s="408"/>
      <c r="CO3" s="408"/>
      <c r="CP3" s="408">
        <v>744.88</v>
      </c>
      <c r="CQ3" s="408"/>
      <c r="CR3" s="408"/>
      <c r="CS3" s="408"/>
      <c r="CT3" s="408"/>
      <c r="CU3" s="408"/>
      <c r="CV3" s="408"/>
      <c r="CW3" s="408"/>
      <c r="CX3" s="408"/>
      <c r="CY3" s="408"/>
      <c r="CZ3" s="408"/>
      <c r="DA3" s="408"/>
      <c r="DB3" s="408"/>
      <c r="DC3" s="408"/>
      <c r="DD3" s="408"/>
      <c r="DE3" s="408"/>
      <c r="DF3" s="408">
        <v>19840.400000000001</v>
      </c>
      <c r="DG3" s="408"/>
      <c r="DH3" s="408"/>
      <c r="DI3" s="408"/>
      <c r="DJ3" s="408">
        <v>14278</v>
      </c>
      <c r="DK3" s="408"/>
      <c r="DL3" s="408"/>
      <c r="DM3" s="408"/>
      <c r="DN3" s="408"/>
      <c r="DO3" s="408"/>
      <c r="DP3" s="408"/>
      <c r="DQ3" s="408"/>
      <c r="DR3" s="408"/>
      <c r="DS3" s="408"/>
      <c r="DT3" s="408"/>
      <c r="DU3" s="408"/>
      <c r="DV3" s="408"/>
      <c r="DW3" s="408">
        <v>88382</v>
      </c>
      <c r="DX3" s="408"/>
      <c r="DY3" s="408"/>
      <c r="DZ3" s="408"/>
      <c r="EA3" s="408"/>
      <c r="EB3" s="408"/>
      <c r="EC3" s="408"/>
      <c r="ED3" s="408"/>
      <c r="EE3" s="408"/>
      <c r="EF3" s="408"/>
      <c r="EG3" s="408"/>
      <c r="EH3" s="408"/>
      <c r="EI3" s="408"/>
      <c r="EJ3" s="408"/>
      <c r="EK3" s="408"/>
      <c r="EL3" s="408"/>
      <c r="EM3" s="408"/>
      <c r="EN3" s="408"/>
      <c r="EO3" s="408"/>
      <c r="EP3" s="408"/>
      <c r="EQ3" s="408"/>
      <c r="ER3" s="408"/>
      <c r="ES3" s="408"/>
      <c r="ET3" s="408"/>
      <c r="EU3" s="408"/>
      <c r="EV3" s="408"/>
      <c r="EW3" s="408"/>
      <c r="EX3" s="408"/>
      <c r="EY3" s="408"/>
      <c r="EZ3" s="408"/>
      <c r="FA3" s="408"/>
      <c r="FB3" s="408">
        <v>3000</v>
      </c>
      <c r="FC3" s="408"/>
      <c r="FD3" s="408"/>
      <c r="FE3" s="408"/>
      <c r="FF3" s="408"/>
      <c r="FG3" s="408"/>
      <c r="FH3" s="408"/>
      <c r="FI3" s="408"/>
      <c r="FJ3" s="408"/>
      <c r="FK3" s="408"/>
      <c r="FL3" s="408"/>
      <c r="FM3" s="408"/>
      <c r="FN3" s="408"/>
      <c r="FO3" s="408"/>
      <c r="FP3" s="408"/>
      <c r="FQ3" s="408"/>
      <c r="FR3" s="408"/>
      <c r="FS3" s="408"/>
      <c r="FT3" s="408"/>
      <c r="FU3" s="408"/>
      <c r="FV3" s="408"/>
      <c r="FW3" s="408"/>
      <c r="FX3" s="408"/>
      <c r="FY3" s="408"/>
      <c r="FZ3" s="408"/>
      <c r="GA3" s="408"/>
      <c r="GB3" s="408"/>
      <c r="GC3" s="408"/>
      <c r="GD3" s="408"/>
      <c r="GE3" s="408"/>
      <c r="GF3" s="408"/>
      <c r="GG3" s="408"/>
      <c r="GH3" s="408"/>
      <c r="GI3" s="408"/>
      <c r="GJ3" s="408"/>
      <c r="GK3" s="408">
        <v>63390</v>
      </c>
      <c r="GL3" s="408"/>
      <c r="GM3" s="408"/>
      <c r="GN3" s="408"/>
      <c r="GO3" s="408"/>
      <c r="GP3" s="408"/>
      <c r="GQ3" s="408"/>
      <c r="GR3" s="408"/>
      <c r="GS3" s="408"/>
      <c r="GT3" s="408"/>
      <c r="GU3" s="408"/>
      <c r="GV3" s="408"/>
      <c r="GW3" s="408"/>
      <c r="GX3" s="408"/>
      <c r="GY3" s="408"/>
      <c r="GZ3" s="408"/>
      <c r="HA3" s="408"/>
      <c r="HB3" s="408"/>
      <c r="HC3" s="408"/>
      <c r="HD3" s="408"/>
      <c r="HE3" s="408"/>
      <c r="HF3" s="408"/>
      <c r="HG3" s="408"/>
      <c r="HH3" s="408"/>
      <c r="HI3" s="408"/>
      <c r="HJ3" s="408"/>
      <c r="HK3" s="408"/>
      <c r="HL3" s="408"/>
      <c r="HM3" s="408"/>
      <c r="HN3" s="408"/>
      <c r="HO3" s="408"/>
      <c r="HP3" s="408"/>
      <c r="HQ3" s="408"/>
      <c r="HR3" s="408"/>
      <c r="HS3" s="408"/>
      <c r="HT3" s="408"/>
      <c r="HU3" s="408"/>
      <c r="HV3" s="408"/>
      <c r="HW3" s="408"/>
      <c r="HX3" s="408"/>
      <c r="HY3" s="408"/>
      <c r="HZ3" s="408"/>
      <c r="IA3" s="408"/>
      <c r="IB3" s="408"/>
      <c r="IC3" s="408"/>
      <c r="ID3" s="408"/>
      <c r="IE3" s="408"/>
      <c r="IF3" s="408"/>
      <c r="IG3" s="408"/>
      <c r="IH3" s="408"/>
      <c r="II3" s="408"/>
      <c r="IJ3" s="408"/>
      <c r="IK3" s="408"/>
      <c r="IL3" s="408"/>
      <c r="IM3" s="408"/>
      <c r="IN3" s="408"/>
      <c r="IO3" s="408"/>
      <c r="IP3" s="408"/>
      <c r="IQ3" s="408"/>
      <c r="IR3" s="408"/>
      <c r="IS3" s="408"/>
      <c r="IT3" s="408"/>
      <c r="IU3" s="408"/>
      <c r="IV3" s="408"/>
      <c r="IW3" s="408"/>
      <c r="IX3" s="408"/>
      <c r="IY3" s="408"/>
      <c r="IZ3" s="408"/>
      <c r="JA3" s="408"/>
      <c r="JB3" s="408"/>
      <c r="JC3" s="408"/>
      <c r="JD3" s="408"/>
      <c r="JE3" s="408"/>
      <c r="JF3" s="408"/>
      <c r="JG3" s="408"/>
      <c r="JH3" s="408"/>
      <c r="JI3" s="220">
        <f>SUM(A3:JH3)</f>
        <v>258565.78</v>
      </c>
      <c r="JJ3" s="299" t="s">
        <v>802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40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  <c r="BQ4" s="409"/>
      <c r="BR4" s="409"/>
      <c r="BS4" s="409"/>
      <c r="BT4" s="409"/>
      <c r="BU4" s="409"/>
      <c r="BV4" s="409"/>
      <c r="BW4" s="409"/>
      <c r="BX4" s="409"/>
      <c r="BY4" s="409"/>
      <c r="BZ4" s="409"/>
      <c r="CA4" s="409"/>
      <c r="CB4" s="409"/>
      <c r="CC4" s="409"/>
      <c r="CD4" s="409"/>
      <c r="CE4" s="409"/>
      <c r="CF4" s="409"/>
      <c r="CG4" s="409"/>
      <c r="CH4" s="409"/>
      <c r="CI4" s="409"/>
      <c r="CJ4" s="409"/>
      <c r="CK4" s="409"/>
      <c r="CL4" s="409"/>
      <c r="CM4" s="409"/>
      <c r="CN4" s="409"/>
      <c r="CO4" s="409"/>
      <c r="CP4" s="409"/>
      <c r="CQ4" s="409"/>
      <c r="CR4" s="409"/>
      <c r="CS4" s="409"/>
      <c r="CT4" s="409"/>
      <c r="CU4" s="409"/>
      <c r="CV4" s="409"/>
      <c r="CW4" s="409"/>
      <c r="CX4" s="409"/>
      <c r="CY4" s="409"/>
      <c r="CZ4" s="409"/>
      <c r="DA4" s="409"/>
      <c r="DB4" s="409"/>
      <c r="DC4" s="409"/>
      <c r="DD4" s="409"/>
      <c r="DE4" s="409"/>
      <c r="DF4" s="409"/>
      <c r="DG4" s="409"/>
      <c r="DH4" s="409"/>
      <c r="DI4" s="409"/>
      <c r="DJ4" s="409"/>
      <c r="DK4" s="409"/>
      <c r="DL4" s="409"/>
      <c r="DM4" s="409"/>
      <c r="DN4" s="409"/>
      <c r="DO4" s="409"/>
      <c r="DP4" s="409"/>
      <c r="DQ4" s="409"/>
      <c r="DR4" s="409"/>
      <c r="DS4" s="409"/>
      <c r="DT4" s="409"/>
      <c r="DU4" s="409"/>
      <c r="DV4" s="409"/>
      <c r="DW4" s="409"/>
      <c r="DX4" s="409"/>
      <c r="DY4" s="409"/>
      <c r="DZ4" s="409"/>
      <c r="EA4" s="409"/>
      <c r="EB4" s="409"/>
      <c r="EC4" s="409"/>
      <c r="ED4" s="409"/>
      <c r="EE4" s="409"/>
      <c r="EF4" s="409"/>
      <c r="EG4" s="409"/>
      <c r="EH4" s="409"/>
      <c r="EI4" s="409"/>
      <c r="EJ4" s="409"/>
      <c r="EK4" s="409"/>
      <c r="EL4" s="409"/>
      <c r="EM4" s="409"/>
      <c r="EN4" s="409"/>
      <c r="EO4" s="409"/>
      <c r="EP4" s="409"/>
      <c r="EQ4" s="409"/>
      <c r="ER4" s="409"/>
      <c r="ES4" s="409"/>
      <c r="ET4" s="409"/>
      <c r="EU4" s="409"/>
      <c r="EV4" s="409"/>
      <c r="EW4" s="409"/>
      <c r="EX4" s="409"/>
      <c r="EY4" s="409"/>
      <c r="EZ4" s="409"/>
      <c r="FA4" s="409"/>
      <c r="FB4" s="409"/>
      <c r="FC4" s="409"/>
      <c r="FD4" s="409"/>
      <c r="FE4" s="409"/>
      <c r="FF4" s="409"/>
      <c r="FG4" s="409"/>
      <c r="FH4" s="409"/>
      <c r="FI4" s="409"/>
      <c r="FJ4" s="409"/>
      <c r="FK4" s="409"/>
      <c r="FL4" s="409"/>
      <c r="FM4" s="409"/>
      <c r="FN4" s="409"/>
      <c r="FO4" s="409"/>
      <c r="FP4" s="409"/>
      <c r="FQ4" s="409"/>
      <c r="FR4" s="409"/>
      <c r="FS4" s="409"/>
      <c r="FT4" s="409"/>
      <c r="FU4" s="409"/>
      <c r="FV4" s="409"/>
      <c r="FW4" s="409"/>
      <c r="FX4" s="409"/>
      <c r="FY4" s="409"/>
      <c r="FZ4" s="409"/>
      <c r="GA4" s="409"/>
      <c r="GB4" s="409"/>
      <c r="GC4" s="409"/>
      <c r="GD4" s="409"/>
      <c r="GE4" s="409"/>
      <c r="GF4" s="409"/>
      <c r="GG4" s="409"/>
      <c r="GH4" s="409"/>
      <c r="GI4" s="409"/>
      <c r="GJ4" s="409"/>
      <c r="GK4" s="409"/>
      <c r="GL4" s="409"/>
      <c r="GM4" s="409"/>
      <c r="GN4" s="409"/>
      <c r="GO4" s="409"/>
      <c r="GP4" s="409"/>
      <c r="GQ4" s="409"/>
      <c r="GR4" s="409"/>
      <c r="GS4" s="409"/>
      <c r="GT4" s="409"/>
      <c r="GU4" s="409"/>
      <c r="GV4" s="409"/>
      <c r="GW4" s="409"/>
      <c r="GX4" s="409"/>
      <c r="GY4" s="409"/>
      <c r="GZ4" s="409"/>
      <c r="HA4" s="409"/>
      <c r="HB4" s="409"/>
      <c r="HC4" s="409"/>
      <c r="HD4" s="409"/>
      <c r="HE4" s="409"/>
      <c r="HF4" s="409"/>
      <c r="HG4" s="409"/>
      <c r="HH4" s="409"/>
      <c r="HI4" s="409"/>
      <c r="HJ4" s="409"/>
      <c r="HK4" s="409"/>
      <c r="HL4" s="409"/>
      <c r="HM4" s="409"/>
      <c r="HN4" s="409"/>
      <c r="HO4" s="409"/>
      <c r="HP4" s="409"/>
      <c r="HQ4" s="409"/>
      <c r="HR4" s="409"/>
      <c r="HS4" s="409"/>
      <c r="HT4" s="409"/>
      <c r="HU4" s="409"/>
      <c r="HV4" s="409"/>
      <c r="HW4" s="409"/>
      <c r="HX4" s="409"/>
      <c r="HY4" s="409"/>
      <c r="HZ4" s="409"/>
      <c r="IA4" s="409"/>
      <c r="IB4" s="409"/>
      <c r="IC4" s="409"/>
      <c r="ID4" s="409"/>
      <c r="IE4" s="409"/>
      <c r="IF4" s="409"/>
      <c r="IG4" s="409"/>
      <c r="IH4" s="409"/>
      <c r="II4" s="409"/>
      <c r="IJ4" s="409"/>
      <c r="IK4" s="409"/>
      <c r="IL4" s="409"/>
      <c r="IM4" s="409"/>
      <c r="IN4" s="409"/>
      <c r="IO4" s="409"/>
      <c r="IP4" s="409"/>
      <c r="IQ4" s="409"/>
      <c r="IR4" s="409"/>
      <c r="IS4" s="409"/>
      <c r="IT4" s="409"/>
      <c r="IU4" s="409"/>
      <c r="IV4" s="409"/>
      <c r="IW4" s="409"/>
      <c r="IX4" s="409"/>
      <c r="IY4" s="409"/>
      <c r="IZ4" s="409"/>
      <c r="JA4" s="409"/>
      <c r="JB4" s="409"/>
      <c r="JC4" s="409"/>
      <c r="JD4" s="409"/>
      <c r="JE4" s="409"/>
      <c r="JF4" s="409"/>
      <c r="JG4" s="409"/>
      <c r="JH4" s="409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409"/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  <c r="BR5" s="409"/>
      <c r="BS5" s="409"/>
      <c r="BT5" s="409"/>
      <c r="BU5" s="409"/>
      <c r="BV5" s="409"/>
      <c r="BW5" s="409"/>
      <c r="BX5" s="409"/>
      <c r="BY5" s="409"/>
      <c r="BZ5" s="409"/>
      <c r="CA5" s="409"/>
      <c r="CB5" s="409"/>
      <c r="CC5" s="409"/>
      <c r="CD5" s="409"/>
      <c r="CE5" s="409"/>
      <c r="CF5" s="409"/>
      <c r="CG5" s="409"/>
      <c r="CH5" s="409"/>
      <c r="CI5" s="409"/>
      <c r="CJ5" s="409"/>
      <c r="CK5" s="409"/>
      <c r="CL5" s="409"/>
      <c r="CM5" s="409"/>
      <c r="CN5" s="409"/>
      <c r="CO5" s="409"/>
      <c r="CP5" s="409"/>
      <c r="CQ5" s="409"/>
      <c r="CR5" s="409"/>
      <c r="CS5" s="409"/>
      <c r="CT5" s="409"/>
      <c r="CU5" s="409"/>
      <c r="CV5" s="409"/>
      <c r="CW5" s="409"/>
      <c r="CX5" s="409"/>
      <c r="CY5" s="409"/>
      <c r="CZ5" s="409"/>
      <c r="DA5" s="409"/>
      <c r="DB5" s="409"/>
      <c r="DC5" s="409"/>
      <c r="DD5" s="409"/>
      <c r="DE5" s="409"/>
      <c r="DF5" s="409"/>
      <c r="DG5" s="409"/>
      <c r="DH5" s="409"/>
      <c r="DI5" s="409"/>
      <c r="DJ5" s="409"/>
      <c r="DK5" s="409"/>
      <c r="DL5" s="409"/>
      <c r="DM5" s="409"/>
      <c r="DN5" s="409"/>
      <c r="DO5" s="409"/>
      <c r="DP5" s="409"/>
      <c r="DQ5" s="409"/>
      <c r="DR5" s="409"/>
      <c r="DS5" s="409"/>
      <c r="DT5" s="409"/>
      <c r="DU5" s="409"/>
      <c r="DV5" s="409"/>
      <c r="DW5" s="409"/>
      <c r="DX5" s="409"/>
      <c r="DY5" s="409"/>
      <c r="DZ5" s="409"/>
      <c r="EA5" s="409"/>
      <c r="EB5" s="409"/>
      <c r="EC5" s="409"/>
      <c r="ED5" s="409"/>
      <c r="EE5" s="409"/>
      <c r="EF5" s="409"/>
      <c r="EG5" s="409"/>
      <c r="EH5" s="409"/>
      <c r="EI5" s="409"/>
      <c r="EJ5" s="409"/>
      <c r="EK5" s="409"/>
      <c r="EL5" s="409"/>
      <c r="EM5" s="409"/>
      <c r="EN5" s="409"/>
      <c r="EO5" s="409"/>
      <c r="EP5" s="409"/>
      <c r="EQ5" s="409"/>
      <c r="ER5" s="409"/>
      <c r="ES5" s="409"/>
      <c r="ET5" s="409"/>
      <c r="EU5" s="409"/>
      <c r="EV5" s="409"/>
      <c r="EW5" s="409"/>
      <c r="EX5" s="409"/>
      <c r="EY5" s="409"/>
      <c r="EZ5" s="409"/>
      <c r="FA5" s="409"/>
      <c r="FB5" s="409"/>
      <c r="FC5" s="409"/>
      <c r="FD5" s="409"/>
      <c r="FE5" s="409"/>
      <c r="FF5" s="409"/>
      <c r="FG5" s="409"/>
      <c r="FH5" s="409"/>
      <c r="FI5" s="409"/>
      <c r="FJ5" s="409"/>
      <c r="FK5" s="409"/>
      <c r="FL5" s="409"/>
      <c r="FM5" s="409"/>
      <c r="FN5" s="409"/>
      <c r="FO5" s="409"/>
      <c r="FP5" s="409"/>
      <c r="FQ5" s="409"/>
      <c r="FR5" s="409"/>
      <c r="FS5" s="409"/>
      <c r="FT5" s="409"/>
      <c r="FU5" s="409"/>
      <c r="FV5" s="409"/>
      <c r="FW5" s="409"/>
      <c r="FX5" s="409"/>
      <c r="FY5" s="409"/>
      <c r="FZ5" s="409"/>
      <c r="GA5" s="409"/>
      <c r="GB5" s="409"/>
      <c r="GC5" s="409"/>
      <c r="GD5" s="409"/>
      <c r="GE5" s="409"/>
      <c r="GF5" s="409"/>
      <c r="GG5" s="409"/>
      <c r="GH5" s="409"/>
      <c r="GI5" s="409"/>
      <c r="GJ5" s="409"/>
      <c r="GK5" s="409"/>
      <c r="GL5" s="409"/>
      <c r="GM5" s="409"/>
      <c r="GN5" s="409"/>
      <c r="GO5" s="409"/>
      <c r="GP5" s="409"/>
      <c r="GQ5" s="409"/>
      <c r="GR5" s="409"/>
      <c r="GS5" s="409"/>
      <c r="GT5" s="409"/>
      <c r="GU5" s="409"/>
      <c r="GV5" s="409"/>
      <c r="GW5" s="409"/>
      <c r="GX5" s="409"/>
      <c r="GY5" s="409"/>
      <c r="GZ5" s="409"/>
      <c r="HA5" s="409"/>
      <c r="HB5" s="409"/>
      <c r="HC5" s="409"/>
      <c r="HD5" s="409"/>
      <c r="HE5" s="409"/>
      <c r="HF5" s="409"/>
      <c r="HG5" s="409"/>
      <c r="HH5" s="409"/>
      <c r="HI5" s="409"/>
      <c r="HJ5" s="409"/>
      <c r="HK5" s="409"/>
      <c r="HL5" s="409"/>
      <c r="HM5" s="409"/>
      <c r="HN5" s="409"/>
      <c r="HO5" s="409"/>
      <c r="HP5" s="409"/>
      <c r="HQ5" s="409"/>
      <c r="HR5" s="409"/>
      <c r="HS5" s="409"/>
      <c r="HT5" s="409"/>
      <c r="HU5" s="409"/>
      <c r="HV5" s="409"/>
      <c r="HW5" s="409"/>
      <c r="HX5" s="409"/>
      <c r="HY5" s="409"/>
      <c r="HZ5" s="409"/>
      <c r="IA5" s="409"/>
      <c r="IB5" s="409"/>
      <c r="IC5" s="409"/>
      <c r="ID5" s="409"/>
      <c r="IE5" s="409"/>
      <c r="IF5" s="409"/>
      <c r="IG5" s="409"/>
      <c r="IH5" s="409"/>
      <c r="II5" s="409"/>
      <c r="IJ5" s="409"/>
      <c r="IK5" s="409"/>
      <c r="IL5" s="409"/>
      <c r="IM5" s="409"/>
      <c r="IN5" s="409"/>
      <c r="IO5" s="409"/>
      <c r="IP5" s="409"/>
      <c r="IQ5" s="409"/>
      <c r="IR5" s="409"/>
      <c r="IS5" s="409"/>
      <c r="IT5" s="409"/>
      <c r="IU5" s="409"/>
      <c r="IV5" s="409"/>
      <c r="IW5" s="409"/>
      <c r="IX5" s="409"/>
      <c r="IY5" s="409"/>
      <c r="IZ5" s="409"/>
      <c r="JA5" s="409"/>
      <c r="JB5" s="409"/>
      <c r="JC5" s="409"/>
      <c r="JD5" s="409"/>
      <c r="JE5" s="409"/>
      <c r="JF5" s="409"/>
      <c r="JG5" s="409"/>
      <c r="JH5" s="409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409"/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409"/>
      <c r="BZ6" s="409"/>
      <c r="CA6" s="409"/>
      <c r="CB6" s="409"/>
      <c r="CC6" s="409"/>
      <c r="CD6" s="409"/>
      <c r="CE6" s="409"/>
      <c r="CF6" s="409"/>
      <c r="CG6" s="409"/>
      <c r="CH6" s="409"/>
      <c r="CI6" s="409"/>
      <c r="CJ6" s="409"/>
      <c r="CK6" s="409"/>
      <c r="CL6" s="409"/>
      <c r="CM6" s="409"/>
      <c r="CN6" s="409"/>
      <c r="CO6" s="409"/>
      <c r="CP6" s="409"/>
      <c r="CQ6" s="409"/>
      <c r="CR6" s="409"/>
      <c r="CS6" s="409"/>
      <c r="CT6" s="409"/>
      <c r="CU6" s="409"/>
      <c r="CV6" s="409"/>
      <c r="CW6" s="409"/>
      <c r="CX6" s="409"/>
      <c r="CY6" s="409"/>
      <c r="CZ6" s="409"/>
      <c r="DA6" s="409"/>
      <c r="DB6" s="409"/>
      <c r="DC6" s="409"/>
      <c r="DD6" s="409"/>
      <c r="DE6" s="409"/>
      <c r="DF6" s="409"/>
      <c r="DG6" s="409"/>
      <c r="DH6" s="409"/>
      <c r="DI6" s="409"/>
      <c r="DJ6" s="409"/>
      <c r="DK6" s="409"/>
      <c r="DL6" s="409"/>
      <c r="DM6" s="409"/>
      <c r="DN6" s="409"/>
      <c r="DO6" s="409"/>
      <c r="DP6" s="409"/>
      <c r="DQ6" s="409"/>
      <c r="DR6" s="409"/>
      <c r="DS6" s="409"/>
      <c r="DT6" s="409"/>
      <c r="DU6" s="409"/>
      <c r="DV6" s="409"/>
      <c r="DW6" s="409"/>
      <c r="DX6" s="409"/>
      <c r="DY6" s="409"/>
      <c r="DZ6" s="409"/>
      <c r="EA6" s="409"/>
      <c r="EB6" s="409"/>
      <c r="EC6" s="409"/>
      <c r="ED6" s="409"/>
      <c r="EE6" s="409"/>
      <c r="EF6" s="409"/>
      <c r="EG6" s="409"/>
      <c r="EH6" s="409"/>
      <c r="EI6" s="409"/>
      <c r="EJ6" s="409"/>
      <c r="EK6" s="409"/>
      <c r="EL6" s="409"/>
      <c r="EM6" s="409"/>
      <c r="EN6" s="409"/>
      <c r="EO6" s="409"/>
      <c r="EP6" s="409"/>
      <c r="EQ6" s="409"/>
      <c r="ER6" s="409"/>
      <c r="ES6" s="409"/>
      <c r="ET6" s="409"/>
      <c r="EU6" s="409"/>
      <c r="EV6" s="409"/>
      <c r="EW6" s="409"/>
      <c r="EX6" s="409"/>
      <c r="EY6" s="409"/>
      <c r="EZ6" s="409"/>
      <c r="FA6" s="409"/>
      <c r="FB6" s="409"/>
      <c r="FC6" s="409"/>
      <c r="FD6" s="409"/>
      <c r="FE6" s="409"/>
      <c r="FF6" s="409"/>
      <c r="FG6" s="409"/>
      <c r="FH6" s="409"/>
      <c r="FI6" s="409"/>
      <c r="FJ6" s="409"/>
      <c r="FK6" s="409"/>
      <c r="FL6" s="409"/>
      <c r="FM6" s="409"/>
      <c r="FN6" s="409"/>
      <c r="FO6" s="409"/>
      <c r="FP6" s="409"/>
      <c r="FQ6" s="409"/>
      <c r="FR6" s="409"/>
      <c r="FS6" s="409"/>
      <c r="FT6" s="409"/>
      <c r="FU6" s="409"/>
      <c r="FV6" s="409"/>
      <c r="FW6" s="409"/>
      <c r="FX6" s="409"/>
      <c r="FY6" s="409"/>
      <c r="FZ6" s="409"/>
      <c r="GA6" s="409"/>
      <c r="GB6" s="409"/>
      <c r="GC6" s="409"/>
      <c r="GD6" s="409"/>
      <c r="GE6" s="409"/>
      <c r="GF6" s="409"/>
      <c r="GG6" s="409"/>
      <c r="GH6" s="409"/>
      <c r="GI6" s="409"/>
      <c r="GJ6" s="409"/>
      <c r="GK6" s="409"/>
      <c r="GL6" s="409"/>
      <c r="GM6" s="409"/>
      <c r="GN6" s="409"/>
      <c r="GO6" s="409"/>
      <c r="GP6" s="409"/>
      <c r="GQ6" s="409"/>
      <c r="GR6" s="409"/>
      <c r="GS6" s="409"/>
      <c r="GT6" s="409"/>
      <c r="GU6" s="409"/>
      <c r="GV6" s="409"/>
      <c r="GW6" s="409"/>
      <c r="GX6" s="409"/>
      <c r="GY6" s="409"/>
      <c r="GZ6" s="409"/>
      <c r="HA6" s="409"/>
      <c r="HB6" s="409"/>
      <c r="HC6" s="409"/>
      <c r="HD6" s="409"/>
      <c r="HE6" s="409"/>
      <c r="HF6" s="409"/>
      <c r="HG6" s="409"/>
      <c r="HH6" s="409"/>
      <c r="HI6" s="409"/>
      <c r="HJ6" s="409"/>
      <c r="HK6" s="409"/>
      <c r="HL6" s="409"/>
      <c r="HM6" s="409"/>
      <c r="HN6" s="409"/>
      <c r="HO6" s="409"/>
      <c r="HP6" s="409"/>
      <c r="HQ6" s="409"/>
      <c r="HR6" s="409"/>
      <c r="HS6" s="409"/>
      <c r="HT6" s="409"/>
      <c r="HU6" s="409"/>
      <c r="HV6" s="409"/>
      <c r="HW6" s="409"/>
      <c r="HX6" s="409"/>
      <c r="HY6" s="409"/>
      <c r="HZ6" s="409"/>
      <c r="IA6" s="409"/>
      <c r="IB6" s="409"/>
      <c r="IC6" s="409"/>
      <c r="ID6" s="409"/>
      <c r="IE6" s="409"/>
      <c r="IF6" s="409"/>
      <c r="IG6" s="409"/>
      <c r="IH6" s="409"/>
      <c r="II6" s="409"/>
      <c r="IJ6" s="409"/>
      <c r="IK6" s="409"/>
      <c r="IL6" s="409"/>
      <c r="IM6" s="409"/>
      <c r="IN6" s="409"/>
      <c r="IO6" s="409"/>
      <c r="IP6" s="409"/>
      <c r="IQ6" s="409"/>
      <c r="IR6" s="409"/>
      <c r="IS6" s="409"/>
      <c r="IT6" s="409"/>
      <c r="IU6" s="409"/>
      <c r="IV6" s="409"/>
      <c r="IW6" s="409"/>
      <c r="IX6" s="409"/>
      <c r="IY6" s="409"/>
      <c r="IZ6" s="409"/>
      <c r="JA6" s="409"/>
      <c r="JB6" s="409"/>
      <c r="JC6" s="409"/>
      <c r="JD6" s="409"/>
      <c r="JE6" s="409"/>
      <c r="JF6" s="409"/>
      <c r="JG6" s="409"/>
      <c r="JH6" s="409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48926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6483.2</v>
      </c>
      <c r="AL58" s="220">
        <f t="shared" si="1"/>
        <v>6380.8</v>
      </c>
      <c r="AM58" s="220">
        <f t="shared" si="1"/>
        <v>768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0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0</v>
      </c>
      <c r="AY58" s="220">
        <f t="shared" si="1"/>
        <v>0</v>
      </c>
      <c r="AZ58" s="220">
        <f t="shared" si="1"/>
        <v>4002.5</v>
      </c>
      <c r="BA58" s="220">
        <f t="shared" si="1"/>
        <v>0</v>
      </c>
      <c r="BB58" s="220">
        <f t="shared" si="1"/>
        <v>0</v>
      </c>
      <c r="BC58" s="220">
        <f t="shared" si="1"/>
        <v>2370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0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0</v>
      </c>
      <c r="CD58" s="220">
        <f t="shared" si="2"/>
        <v>0</v>
      </c>
      <c r="CE58" s="220">
        <f t="shared" si="2"/>
        <v>0</v>
      </c>
      <c r="CF58" s="220">
        <f t="shared" si="2"/>
        <v>0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0</v>
      </c>
      <c r="CM58" s="220">
        <f t="shared" si="2"/>
        <v>0</v>
      </c>
      <c r="CN58" s="220">
        <f t="shared" si="2"/>
        <v>0</v>
      </c>
      <c r="CO58" s="220">
        <f t="shared" si="2"/>
        <v>0</v>
      </c>
      <c r="CP58" s="220">
        <f t="shared" si="2"/>
        <v>744.88</v>
      </c>
      <c r="CQ58" s="220">
        <f t="shared" si="2"/>
        <v>0</v>
      </c>
      <c r="CR58" s="220">
        <f t="shared" si="2"/>
        <v>0</v>
      </c>
      <c r="CS58" s="220">
        <f t="shared" si="2"/>
        <v>0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0</v>
      </c>
      <c r="DF58" s="220">
        <f t="shared" si="2"/>
        <v>19840.400000000001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14278</v>
      </c>
      <c r="DK58" s="220">
        <f t="shared" si="2"/>
        <v>0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88382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0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0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0</v>
      </c>
      <c r="FT58" s="220">
        <f t="shared" si="3"/>
        <v>0</v>
      </c>
      <c r="FU58" s="220">
        <f t="shared" si="3"/>
        <v>0</v>
      </c>
      <c r="FV58" s="220">
        <f t="shared" si="3"/>
        <v>0</v>
      </c>
      <c r="FW58" s="220">
        <f t="shared" si="3"/>
        <v>0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0</v>
      </c>
      <c r="GI58" s="220">
        <f t="shared" si="3"/>
        <v>0</v>
      </c>
      <c r="GJ58" s="220">
        <f t="shared" si="3"/>
        <v>0</v>
      </c>
      <c r="GK58" s="220">
        <f t="shared" si="3"/>
        <v>63390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258565.78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48926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0</v>
      </c>
      <c r="Q75" s="220">
        <f t="shared" si="13"/>
        <v>0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6483.2</v>
      </c>
      <c r="AL75" s="220">
        <f t="shared" si="13"/>
        <v>6380.8</v>
      </c>
      <c r="AM75" s="220">
        <f t="shared" si="13"/>
        <v>768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0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0</v>
      </c>
      <c r="AY75" s="220">
        <f t="shared" si="13"/>
        <v>0</v>
      </c>
      <c r="AZ75" s="220">
        <f t="shared" si="13"/>
        <v>4002.5</v>
      </c>
      <c r="BA75" s="220">
        <f t="shared" si="13"/>
        <v>0</v>
      </c>
      <c r="BB75" s="220">
        <f t="shared" si="13"/>
        <v>0</v>
      </c>
      <c r="BC75" s="220">
        <f t="shared" si="13"/>
        <v>2370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0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0</v>
      </c>
      <c r="CD75" s="220">
        <f t="shared" si="14"/>
        <v>0</v>
      </c>
      <c r="CE75" s="220">
        <f t="shared" si="14"/>
        <v>0</v>
      </c>
      <c r="CF75" s="220">
        <f t="shared" si="14"/>
        <v>0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0</v>
      </c>
      <c r="CM75" s="220">
        <f t="shared" si="14"/>
        <v>0</v>
      </c>
      <c r="CN75" s="220">
        <f t="shared" si="14"/>
        <v>0</v>
      </c>
      <c r="CO75" s="220">
        <f t="shared" si="14"/>
        <v>0</v>
      </c>
      <c r="CP75" s="220">
        <f t="shared" si="14"/>
        <v>744.88</v>
      </c>
      <c r="CQ75" s="220">
        <f t="shared" si="14"/>
        <v>0</v>
      </c>
      <c r="CR75" s="220">
        <f t="shared" si="14"/>
        <v>0</v>
      </c>
      <c r="CS75" s="220">
        <f t="shared" si="14"/>
        <v>0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0</v>
      </c>
      <c r="DF75" s="220">
        <f t="shared" si="14"/>
        <v>19840.400000000001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14278</v>
      </c>
      <c r="DK75" s="220">
        <f t="shared" si="14"/>
        <v>0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88382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0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0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0</v>
      </c>
      <c r="FT75" s="220">
        <f t="shared" si="15"/>
        <v>0</v>
      </c>
      <c r="FU75" s="220">
        <f t="shared" si="15"/>
        <v>0</v>
      </c>
      <c r="FV75" s="220">
        <f t="shared" si="15"/>
        <v>0</v>
      </c>
      <c r="FW75" s="220">
        <f t="shared" si="15"/>
        <v>0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0</v>
      </c>
      <c r="GI75" s="220">
        <f t="shared" si="15"/>
        <v>0</v>
      </c>
      <c r="GJ75" s="220">
        <f t="shared" si="15"/>
        <v>0</v>
      </c>
      <c r="GK75" s="220">
        <f t="shared" si="15"/>
        <v>63390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258565.78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ID58"/>
  <sheetViews>
    <sheetView topLeftCell="AJ1" workbookViewId="0">
      <selection activeCell="AM28" sqref="AM28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18" t="s">
        <v>173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27"/>
  <sheetViews>
    <sheetView topLeftCell="C7" zoomScaleNormal="100" workbookViewId="0">
      <selection activeCell="F22" sqref="F22"/>
    </sheetView>
  </sheetViews>
  <sheetFormatPr baseColWidth="10" defaultColWidth="11.42578125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4.5703125" style="3" customWidth="1"/>
    <col min="5" max="5" width="19.5703125" style="3" customWidth="1"/>
    <col min="6" max="6" width="20.2851562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73.7109375" style="3" customWidth="1"/>
    <col min="11" max="16384" width="11.42578125" style="3"/>
  </cols>
  <sheetData>
    <row r="1" spans="1:10" ht="33" x14ac:dyDescent="0.2">
      <c r="A1" s="478" t="s">
        <v>440</v>
      </c>
      <c r="B1" s="478"/>
      <c r="C1" s="478"/>
      <c r="D1" s="478"/>
      <c r="E1" s="478"/>
      <c r="F1" s="478"/>
      <c r="G1" s="478"/>
      <c r="H1" s="478"/>
      <c r="I1" s="478"/>
      <c r="J1" s="478"/>
    </row>
    <row r="2" spans="1:10" ht="15.75" x14ac:dyDescent="0.25">
      <c r="A2" s="479" t="s">
        <v>635</v>
      </c>
      <c r="B2" s="479"/>
      <c r="C2" s="479"/>
      <c r="D2" s="479"/>
      <c r="E2" s="479"/>
      <c r="F2" s="479"/>
      <c r="G2" s="479"/>
      <c r="H2" s="479"/>
      <c r="I2" s="479"/>
      <c r="J2" s="479"/>
    </row>
    <row r="3" spans="1:10" ht="15.75" x14ac:dyDescent="0.25">
      <c r="A3" s="479" t="s">
        <v>488</v>
      </c>
      <c r="B3" s="479"/>
      <c r="C3" s="479"/>
      <c r="D3" s="479"/>
      <c r="E3" s="479"/>
      <c r="F3" s="479"/>
      <c r="G3" s="479"/>
      <c r="H3" s="479"/>
      <c r="I3" s="479"/>
      <c r="J3" s="479"/>
    </row>
    <row r="4" spans="1:10" ht="16.5" thickBot="1" x14ac:dyDescent="0.3">
      <c r="A4" s="4"/>
      <c r="B4" s="302"/>
      <c r="C4" s="4"/>
      <c r="D4" s="4"/>
      <c r="E4" s="303"/>
      <c r="F4" s="303"/>
      <c r="G4" s="303"/>
      <c r="H4" s="4"/>
      <c r="I4" s="4"/>
      <c r="J4" s="374" t="s">
        <v>803</v>
      </c>
    </row>
    <row r="5" spans="1:10" ht="32.25" thickBot="1" x14ac:dyDescent="0.3">
      <c r="A5" s="338" t="s">
        <v>487</v>
      </c>
      <c r="B5" s="339" t="s">
        <v>486</v>
      </c>
      <c r="C5" s="339" t="s">
        <v>485</v>
      </c>
      <c r="D5" s="340" t="s">
        <v>484</v>
      </c>
      <c r="E5" s="341" t="s">
        <v>483</v>
      </c>
      <c r="F5" s="342" t="s">
        <v>482</v>
      </c>
      <c r="G5" s="341" t="s">
        <v>481</v>
      </c>
      <c r="H5" s="343" t="s">
        <v>480</v>
      </c>
      <c r="I5" s="317" t="s">
        <v>479</v>
      </c>
      <c r="J5" s="318" t="s">
        <v>478</v>
      </c>
    </row>
    <row r="6" spans="1:10" ht="18.75" x14ac:dyDescent="0.3">
      <c r="A6" s="384">
        <v>112104372</v>
      </c>
      <c r="B6" s="347" t="s">
        <v>685</v>
      </c>
      <c r="C6" s="385">
        <v>41044273691</v>
      </c>
      <c r="D6" s="386">
        <v>45966</v>
      </c>
      <c r="E6" s="344">
        <v>88382</v>
      </c>
      <c r="F6" s="345">
        <v>3745</v>
      </c>
      <c r="G6" s="346">
        <f t="shared" ref="G6:G16" si="0">E6-F6</f>
        <v>84637</v>
      </c>
      <c r="H6" s="347" t="s">
        <v>804</v>
      </c>
      <c r="I6" s="387">
        <v>5</v>
      </c>
      <c r="J6" s="388" t="s">
        <v>805</v>
      </c>
    </row>
    <row r="7" spans="1:10" ht="18.75" x14ac:dyDescent="0.3">
      <c r="A7" s="384">
        <v>401517078</v>
      </c>
      <c r="B7" s="347" t="s">
        <v>664</v>
      </c>
      <c r="C7" s="385">
        <v>41044273855</v>
      </c>
      <c r="D7" s="386">
        <v>45966</v>
      </c>
      <c r="E7" s="344">
        <v>13632</v>
      </c>
      <c r="F7" s="345"/>
      <c r="G7" s="346">
        <f t="shared" si="0"/>
        <v>13632</v>
      </c>
      <c r="H7" s="347" t="s">
        <v>806</v>
      </c>
      <c r="I7" s="389">
        <v>22</v>
      </c>
      <c r="J7" s="390" t="s">
        <v>807</v>
      </c>
    </row>
    <row r="8" spans="1:10" ht="18.75" x14ac:dyDescent="0.3">
      <c r="A8" s="384">
        <v>401051788</v>
      </c>
      <c r="B8" s="347" t="s">
        <v>651</v>
      </c>
      <c r="C8" s="385">
        <v>41044274151</v>
      </c>
      <c r="D8" s="386">
        <v>45966</v>
      </c>
      <c r="E8" s="344">
        <v>600</v>
      </c>
      <c r="F8" s="345"/>
      <c r="G8" s="346">
        <f t="shared" si="0"/>
        <v>600</v>
      </c>
      <c r="H8" s="348" t="s">
        <v>808</v>
      </c>
      <c r="I8" s="389">
        <v>22</v>
      </c>
      <c r="J8" s="390" t="s">
        <v>684</v>
      </c>
    </row>
    <row r="9" spans="1:10" ht="18.75" x14ac:dyDescent="0.3">
      <c r="A9" s="384">
        <v>111000475</v>
      </c>
      <c r="B9" s="347" t="s">
        <v>692</v>
      </c>
      <c r="C9" s="385">
        <v>41161050347</v>
      </c>
      <c r="D9" s="386">
        <v>45982</v>
      </c>
      <c r="E9" s="344">
        <v>63390</v>
      </c>
      <c r="F9" s="345"/>
      <c r="G9" s="346">
        <f t="shared" si="0"/>
        <v>63390</v>
      </c>
      <c r="H9" s="347" t="s">
        <v>809</v>
      </c>
      <c r="I9" s="389">
        <v>5</v>
      </c>
      <c r="J9" s="390" t="s">
        <v>810</v>
      </c>
    </row>
    <row r="10" spans="1:10" ht="18.75" x14ac:dyDescent="0.3">
      <c r="A10" s="393">
        <v>430045952</v>
      </c>
      <c r="B10" s="347" t="s">
        <v>675</v>
      </c>
      <c r="C10" s="385">
        <v>45240000006</v>
      </c>
      <c r="D10" s="386">
        <v>45985</v>
      </c>
      <c r="E10" s="344">
        <v>48926</v>
      </c>
      <c r="F10" s="345"/>
      <c r="G10" s="346">
        <f t="shared" si="0"/>
        <v>48926</v>
      </c>
      <c r="H10" s="347" t="s">
        <v>811</v>
      </c>
      <c r="I10" s="389">
        <v>5</v>
      </c>
      <c r="J10" s="390" t="s">
        <v>689</v>
      </c>
    </row>
    <row r="11" spans="1:10" ht="21" customHeight="1" x14ac:dyDescent="0.3">
      <c r="A11" s="393" t="s">
        <v>636</v>
      </c>
      <c r="B11" s="348" t="s">
        <v>637</v>
      </c>
      <c r="C11" s="385">
        <v>41205972837</v>
      </c>
      <c r="D11" s="386">
        <v>45988</v>
      </c>
      <c r="E11" s="344">
        <v>1025</v>
      </c>
      <c r="F11" s="345"/>
      <c r="G11" s="346">
        <f t="shared" si="0"/>
        <v>1025</v>
      </c>
      <c r="H11" s="348" t="s">
        <v>687</v>
      </c>
      <c r="I11" s="391">
        <v>13</v>
      </c>
      <c r="J11" s="390" t="s">
        <v>649</v>
      </c>
    </row>
    <row r="12" spans="1:10" ht="18.75" x14ac:dyDescent="0.3">
      <c r="A12" s="393" t="s">
        <v>638</v>
      </c>
      <c r="B12" s="348" t="s">
        <v>639</v>
      </c>
      <c r="C12" s="385">
        <v>41205973028</v>
      </c>
      <c r="D12" s="386">
        <v>45988</v>
      </c>
      <c r="E12" s="344">
        <v>1365</v>
      </c>
      <c r="F12" s="345"/>
      <c r="G12" s="346">
        <f t="shared" si="0"/>
        <v>1365</v>
      </c>
      <c r="H12" s="348" t="s">
        <v>653</v>
      </c>
      <c r="I12" s="391">
        <v>13</v>
      </c>
      <c r="J12" s="390" t="s">
        <v>649</v>
      </c>
    </row>
    <row r="13" spans="1:10" ht="18.75" x14ac:dyDescent="0.3">
      <c r="A13" s="384">
        <v>130211973</v>
      </c>
      <c r="B13" s="347" t="s">
        <v>652</v>
      </c>
      <c r="C13" s="385">
        <v>41205973257</v>
      </c>
      <c r="D13" s="386">
        <v>45988</v>
      </c>
      <c r="E13" s="344">
        <v>3000</v>
      </c>
      <c r="F13" s="345">
        <v>13.48</v>
      </c>
      <c r="G13" s="346">
        <f t="shared" si="0"/>
        <v>2986.52</v>
      </c>
      <c r="H13" s="348" t="s">
        <v>688</v>
      </c>
      <c r="I13" s="391">
        <v>13</v>
      </c>
      <c r="J13" s="390" t="s">
        <v>812</v>
      </c>
    </row>
    <row r="14" spans="1:10" ht="18.75" x14ac:dyDescent="0.3">
      <c r="A14" s="392" t="s">
        <v>676</v>
      </c>
      <c r="B14" s="348" t="s">
        <v>677</v>
      </c>
      <c r="C14" s="385">
        <v>41205973513</v>
      </c>
      <c r="D14" s="386">
        <v>45988</v>
      </c>
      <c r="E14" s="344">
        <v>3982.5</v>
      </c>
      <c r="F14" s="345"/>
      <c r="G14" s="346">
        <f t="shared" si="0"/>
        <v>3982.5</v>
      </c>
      <c r="H14" s="348" t="s">
        <v>686</v>
      </c>
      <c r="I14" s="391">
        <v>13</v>
      </c>
      <c r="J14" s="390" t="s">
        <v>649</v>
      </c>
    </row>
    <row r="15" spans="1:10" ht="18.75" x14ac:dyDescent="0.3">
      <c r="A15" s="384">
        <v>401506254</v>
      </c>
      <c r="B15" s="347" t="s">
        <v>654</v>
      </c>
      <c r="C15" s="385">
        <v>41206849343</v>
      </c>
      <c r="D15" s="386">
        <v>45988</v>
      </c>
      <c r="E15" s="344">
        <v>19240.400000000001</v>
      </c>
      <c r="F15" s="345"/>
      <c r="G15" s="346">
        <f t="shared" si="0"/>
        <v>19240.400000000001</v>
      </c>
      <c r="H15" s="348" t="s">
        <v>813</v>
      </c>
      <c r="I15" s="391">
        <v>10</v>
      </c>
      <c r="J15" s="390" t="s">
        <v>814</v>
      </c>
    </row>
    <row r="16" spans="1:10" ht="18.75" x14ac:dyDescent="0.3">
      <c r="A16" s="393" t="s">
        <v>815</v>
      </c>
      <c r="B16" s="348" t="s">
        <v>816</v>
      </c>
      <c r="C16" s="385">
        <v>41208788856</v>
      </c>
      <c r="D16" s="386">
        <v>45988</v>
      </c>
      <c r="E16" s="344">
        <v>14278</v>
      </c>
      <c r="F16" s="345">
        <v>1210</v>
      </c>
      <c r="G16" s="346">
        <f t="shared" si="0"/>
        <v>13068</v>
      </c>
      <c r="H16" s="348" t="s">
        <v>817</v>
      </c>
      <c r="I16" s="389">
        <v>5</v>
      </c>
      <c r="J16" s="390" t="s">
        <v>818</v>
      </c>
    </row>
    <row r="17" spans="1:11" ht="19.5" thickBot="1" x14ac:dyDescent="0.35">
      <c r="A17" s="394"/>
      <c r="B17" s="395" t="s">
        <v>667</v>
      </c>
      <c r="C17" s="396"/>
      <c r="D17" s="397">
        <v>45991</v>
      </c>
      <c r="E17" s="352">
        <v>744.88</v>
      </c>
      <c r="F17" s="353"/>
      <c r="G17" s="354">
        <f>E17-F17</f>
        <v>744.88</v>
      </c>
      <c r="H17" s="365" t="s">
        <v>666</v>
      </c>
      <c r="I17" s="398">
        <v>22</v>
      </c>
      <c r="J17" s="399"/>
      <c r="K17" s="302"/>
    </row>
    <row r="18" spans="1:11" ht="19.5" thickBot="1" x14ac:dyDescent="0.35">
      <c r="A18" s="400"/>
      <c r="B18" s="375" t="s">
        <v>444</v>
      </c>
      <c r="C18" s="355"/>
      <c r="D18" s="355"/>
      <c r="E18" s="356">
        <f>SUM(E6:E17)</f>
        <v>258565.78</v>
      </c>
      <c r="F18" s="356">
        <f>SUM(F6:F17)</f>
        <v>4968.4799999999996</v>
      </c>
      <c r="G18" s="356">
        <f>E18-F18</f>
        <v>253597.3</v>
      </c>
      <c r="H18" s="357"/>
      <c r="I18" s="358"/>
      <c r="J18" s="359"/>
    </row>
    <row r="19" spans="1:11" ht="18.75" x14ac:dyDescent="0.3">
      <c r="A19" s="401"/>
      <c r="G19" s="304"/>
      <c r="H19" s="3" t="s">
        <v>640</v>
      </c>
    </row>
    <row r="20" spans="1:11" ht="15.75" x14ac:dyDescent="0.25">
      <c r="C20" s="305" t="s">
        <v>642</v>
      </c>
      <c r="G20" s="305" t="s">
        <v>643</v>
      </c>
      <c r="J20"/>
      <c r="K20"/>
    </row>
    <row r="21" spans="1:11" ht="18.75" x14ac:dyDescent="0.3">
      <c r="A21" s="305" t="s">
        <v>641</v>
      </c>
      <c r="C21" s="305"/>
      <c r="E21" s="309" t="s">
        <v>644</v>
      </c>
      <c r="G21" s="305"/>
      <c r="H21" s="306" t="s">
        <v>634</v>
      </c>
      <c r="J21"/>
      <c r="K21"/>
    </row>
    <row r="22" spans="1:11" ht="18.75" x14ac:dyDescent="0.3">
      <c r="A22" s="305"/>
      <c r="B22" s="306" t="s">
        <v>655</v>
      </c>
      <c r="C22" s="307"/>
      <c r="D22" s="308"/>
      <c r="E22" s="309" t="s">
        <v>646</v>
      </c>
      <c r="F22" s="310"/>
      <c r="G22" s="311"/>
      <c r="H22" s="306" t="s">
        <v>647</v>
      </c>
      <c r="I22" s="306"/>
      <c r="J22"/>
      <c r="K22"/>
    </row>
    <row r="23" spans="1:11" ht="18.75" x14ac:dyDescent="0.3">
      <c r="B23" s="306" t="s">
        <v>645</v>
      </c>
      <c r="C23" s="307"/>
      <c r="D23" s="312"/>
      <c r="F23" s="313"/>
      <c r="G23" s="314"/>
      <c r="I23" s="306"/>
      <c r="J23" s="315"/>
      <c r="K23" s="315"/>
    </row>
    <row r="24" spans="1:11" x14ac:dyDescent="0.2">
      <c r="C24" s="316"/>
      <c r="D24" s="315"/>
      <c r="E24" s="315"/>
      <c r="F24" s="315"/>
      <c r="G24" s="315"/>
      <c r="H24" s="315"/>
      <c r="I24" s="315"/>
      <c r="J24" s="315"/>
      <c r="K24" s="315"/>
    </row>
    <row r="25" spans="1:11" x14ac:dyDescent="0.2">
      <c r="B25" s="315"/>
      <c r="C25" s="315"/>
      <c r="D25" s="315"/>
      <c r="E25" s="315"/>
      <c r="F25" s="315" t="s">
        <v>665</v>
      </c>
      <c r="G25" s="315"/>
      <c r="H25" s="315"/>
      <c r="I25" s="315"/>
      <c r="J25" s="315"/>
      <c r="K25" s="315"/>
    </row>
    <row r="26" spans="1:11" x14ac:dyDescent="0.2">
      <c r="B26" s="315"/>
      <c r="C26" s="315"/>
      <c r="D26" s="315"/>
      <c r="E26" s="315"/>
      <c r="F26" s="315"/>
      <c r="G26" s="315"/>
      <c r="H26" s="315"/>
      <c r="I26" s="315"/>
      <c r="J26" s="315"/>
      <c r="K26" s="315"/>
    </row>
    <row r="27" spans="1:11" x14ac:dyDescent="0.2">
      <c r="B27" s="315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2025-11-28T15:06:24Z</cp:lastPrinted>
  <dcterms:created xsi:type="dcterms:W3CDTF">2021-03-19T19:51:23Z</dcterms:created>
  <dcterms:modified xsi:type="dcterms:W3CDTF">2026-01-29T18:53:48Z</dcterms:modified>
</cp:coreProperties>
</file>