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B812F8A8-F45C-4BB4-B64D-B307E0A680D4}" xr6:coauthVersionLast="47" xr6:coauthVersionMax="47" xr10:uidLastSave="{00000000-0000-0000-0000-000000000000}"/>
  <bookViews>
    <workbookView xWindow="-120" yWindow="-120" windowWidth="24240" windowHeight="13140" firstSheet="4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8" l="1"/>
  <c r="E19" i="8"/>
  <c r="G19" i="8" s="1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98" i="7" l="1"/>
  <c r="E39" i="7" l="1"/>
  <c r="DM33" i="3" l="1"/>
  <c r="DL26" i="3" l="1"/>
  <c r="G25" i="7" l="1"/>
  <c r="F39" i="7" l="1"/>
  <c r="G35" i="7" s="1"/>
  <c r="G38" i="7" l="1"/>
  <c r="G40" i="7" l="1"/>
  <c r="E41" i="7"/>
  <c r="G30" i="7"/>
  <c r="G29" i="7"/>
  <c r="G33" i="7"/>
  <c r="G24" i="7"/>
  <c r="G37" i="7"/>
  <c r="G32" i="7"/>
  <c r="G14" i="7"/>
  <c r="G27" i="7"/>
  <c r="G28" i="7"/>
  <c r="G16" i="7"/>
  <c r="G22" i="7"/>
  <c r="G31" i="7"/>
  <c r="G34" i="7"/>
  <c r="G15" i="7"/>
  <c r="G12" i="7"/>
  <c r="G7" i="7"/>
  <c r="G8" i="7"/>
  <c r="G6" i="7"/>
  <c r="G13" i="7"/>
  <c r="G36" i="7"/>
  <c r="G26" i="7"/>
  <c r="G10" i="7"/>
  <c r="G11" i="7"/>
  <c r="G9" i="7"/>
  <c r="G18" i="7"/>
  <c r="G19" i="7"/>
  <c r="G20" i="7"/>
  <c r="G23" i="7"/>
  <c r="G17" i="7"/>
  <c r="G21" i="7"/>
  <c r="A2" i="7"/>
  <c r="G39" i="7" l="1"/>
  <c r="G41" i="7" l="1"/>
  <c r="F11" i="2"/>
  <c r="DG31" i="3" l="1"/>
  <c r="DL30" i="3" l="1"/>
  <c r="DM30" i="3" s="1"/>
  <c r="DL29" i="3" l="1"/>
  <c r="DM29" i="3" s="1"/>
  <c r="DL31" i="3"/>
  <c r="DL32" i="3"/>
  <c r="DM32" i="3" s="1"/>
  <c r="DL34" i="3"/>
  <c r="DM34" i="3" s="1"/>
  <c r="DL35" i="3"/>
  <c r="DM35" i="3" s="1"/>
  <c r="D20" i="12" l="1"/>
  <c r="DM31" i="3" l="1"/>
  <c r="DM28" i="3" l="1"/>
  <c r="DM27" i="3"/>
  <c r="DM26" i="3"/>
  <c r="DM25" i="3"/>
  <c r="DM24" i="3"/>
  <c r="DM21" i="3" l="1"/>
  <c r="DM22" i="3"/>
  <c r="DM23" i="3"/>
  <c r="DM18" i="3"/>
  <c r="DM19" i="3"/>
  <c r="DM20" i="3"/>
  <c r="DM11" i="3"/>
  <c r="DM7" i="3"/>
  <c r="DM8" i="3"/>
  <c r="DM4" i="3"/>
  <c r="DM5" i="3"/>
  <c r="DM6" i="3"/>
  <c r="DM9" i="3"/>
  <c r="DM10" i="3"/>
  <c r="DM12" i="3"/>
  <c r="DM13" i="3"/>
  <c r="DM14" i="3"/>
  <c r="DM15" i="3"/>
  <c r="DM16" i="3"/>
  <c r="DM17" i="3"/>
  <c r="DM3" i="3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E58" i="1"/>
  <c r="E75" i="1" s="1"/>
  <c r="F58" i="1"/>
  <c r="F75" i="1" s="1"/>
  <c r="G58" i="1"/>
  <c r="G75" i="1" s="1"/>
  <c r="H58" i="1"/>
  <c r="I58" i="1"/>
  <c r="I75" i="1" s="1"/>
  <c r="J58" i="1"/>
  <c r="J75" i="1" s="1"/>
  <c r="K58" i="1"/>
  <c r="K75" i="1" s="1"/>
  <c r="L58" i="1"/>
  <c r="M58" i="1"/>
  <c r="M75" i="1" s="1"/>
  <c r="N58" i="1"/>
  <c r="N75" i="1" s="1"/>
  <c r="O58" i="1"/>
  <c r="O75" i="1" s="1"/>
  <c r="P58" i="1"/>
  <c r="Q58" i="1"/>
  <c r="Q75" i="1" s="1"/>
  <c r="R58" i="1"/>
  <c r="R75" i="1" s="1"/>
  <c r="S58" i="1"/>
  <c r="S75" i="1" s="1"/>
  <c r="T58" i="1"/>
  <c r="U58" i="1"/>
  <c r="U75" i="1" s="1"/>
  <c r="V58" i="1"/>
  <c r="V75" i="1" s="1"/>
  <c r="W58" i="1"/>
  <c r="W75" i="1" s="1"/>
  <c r="X58" i="1"/>
  <c r="Y58" i="1"/>
  <c r="Y75" i="1" s="1"/>
  <c r="Z58" i="1"/>
  <c r="Z75" i="1" s="1"/>
  <c r="AA58" i="1"/>
  <c r="AA75" i="1" s="1"/>
  <c r="AB58" i="1"/>
  <c r="AC58" i="1"/>
  <c r="AC75" i="1" s="1"/>
  <c r="AD58" i="1"/>
  <c r="AD75" i="1" s="1"/>
  <c r="AE58" i="1"/>
  <c r="AE75" i="1" s="1"/>
  <c r="AF58" i="1"/>
  <c r="AG58" i="1"/>
  <c r="AG75" i="1" s="1"/>
  <c r="AH58" i="1"/>
  <c r="AH75" i="1" s="1"/>
  <c r="AI58" i="1"/>
  <c r="AI75" i="1" s="1"/>
  <c r="AJ58" i="1"/>
  <c r="AK58" i="1"/>
  <c r="AK75" i="1" s="1"/>
  <c r="AL58" i="1"/>
  <c r="AL75" i="1" s="1"/>
  <c r="AM58" i="1"/>
  <c r="AM75" i="1" s="1"/>
  <c r="AN58" i="1"/>
  <c r="AO58" i="1"/>
  <c r="AO75" i="1" s="1"/>
  <c r="AP58" i="1"/>
  <c r="AP75" i="1" s="1"/>
  <c r="AQ58" i="1"/>
  <c r="AQ75" i="1" s="1"/>
  <c r="AR58" i="1"/>
  <c r="AS58" i="1"/>
  <c r="AS75" i="1" s="1"/>
  <c r="AT58" i="1"/>
  <c r="AT75" i="1" s="1"/>
  <c r="AU58" i="1"/>
  <c r="AU75" i="1" s="1"/>
  <c r="AV58" i="1"/>
  <c r="AW58" i="1"/>
  <c r="AW75" i="1" s="1"/>
  <c r="AX58" i="1"/>
  <c r="AX75" i="1" s="1"/>
  <c r="AY58" i="1"/>
  <c r="AY75" i="1" s="1"/>
  <c r="AZ58" i="1"/>
  <c r="BA58" i="1"/>
  <c r="BA75" i="1" s="1"/>
  <c r="BB58" i="1"/>
  <c r="BB75" i="1" s="1"/>
  <c r="BC58" i="1"/>
  <c r="BC75" i="1" s="1"/>
  <c r="BD58" i="1"/>
  <c r="BE58" i="1"/>
  <c r="BE75" i="1" s="1"/>
  <c r="BF58" i="1"/>
  <c r="BF75" i="1" s="1"/>
  <c r="BG58" i="1"/>
  <c r="BG75" i="1" s="1"/>
  <c r="BH58" i="1"/>
  <c r="BI58" i="1"/>
  <c r="BI75" i="1" s="1"/>
  <c r="BJ58" i="1"/>
  <c r="BJ75" i="1" s="1"/>
  <c r="BK58" i="1"/>
  <c r="BK75" i="1" s="1"/>
  <c r="BL58" i="1"/>
  <c r="BM58" i="1"/>
  <c r="BM75" i="1" s="1"/>
  <c r="BN58" i="1"/>
  <c r="BN75" i="1" s="1"/>
  <c r="BO58" i="1"/>
  <c r="BO75" i="1" s="1"/>
  <c r="BP58" i="1"/>
  <c r="BQ58" i="1"/>
  <c r="BQ75" i="1" s="1"/>
  <c r="BR58" i="1"/>
  <c r="BR75" i="1" s="1"/>
  <c r="BS58" i="1"/>
  <c r="BS75" i="1" s="1"/>
  <c r="BT58" i="1"/>
  <c r="BU58" i="1"/>
  <c r="BU75" i="1" s="1"/>
  <c r="BV58" i="1"/>
  <c r="BV75" i="1" s="1"/>
  <c r="BW58" i="1"/>
  <c r="BW75" i="1" s="1"/>
  <c r="BX58" i="1"/>
  <c r="BY58" i="1"/>
  <c r="BY75" i="1" s="1"/>
  <c r="BZ58" i="1"/>
  <c r="BZ75" i="1" s="1"/>
  <c r="CA58" i="1"/>
  <c r="CA75" i="1" s="1"/>
  <c r="CB58" i="1"/>
  <c r="CC58" i="1"/>
  <c r="CC75" i="1" s="1"/>
  <c r="CD58" i="1"/>
  <c r="CD75" i="1" s="1"/>
  <c r="CE58" i="1"/>
  <c r="CE75" i="1" s="1"/>
  <c r="CF58" i="1"/>
  <c r="CG58" i="1"/>
  <c r="CG75" i="1" s="1"/>
  <c r="CH58" i="1"/>
  <c r="CH75" i="1" s="1"/>
  <c r="CI58" i="1"/>
  <c r="CI75" i="1" s="1"/>
  <c r="CJ58" i="1"/>
  <c r="CK58" i="1"/>
  <c r="CK75" i="1" s="1"/>
  <c r="CL58" i="1"/>
  <c r="CL75" i="1" s="1"/>
  <c r="CM58" i="1"/>
  <c r="CM75" i="1" s="1"/>
  <c r="CN58" i="1"/>
  <c r="CO58" i="1"/>
  <c r="CO75" i="1" s="1"/>
  <c r="CP58" i="1"/>
  <c r="CP75" i="1" s="1"/>
  <c r="CQ58" i="1"/>
  <c r="CQ75" i="1" s="1"/>
  <c r="CR58" i="1"/>
  <c r="CS58" i="1"/>
  <c r="CS75" i="1" s="1"/>
  <c r="CT58" i="1"/>
  <c r="CT75" i="1" s="1"/>
  <c r="CU58" i="1"/>
  <c r="CU75" i="1" s="1"/>
  <c r="CV58" i="1"/>
  <c r="CW58" i="1"/>
  <c r="CW75" i="1" s="1"/>
  <c r="CX58" i="1"/>
  <c r="CX75" i="1" s="1"/>
  <c r="CY58" i="1"/>
  <c r="CY75" i="1" s="1"/>
  <c r="CZ58" i="1"/>
  <c r="DA58" i="1"/>
  <c r="DA75" i="1" s="1"/>
  <c r="DB58" i="1"/>
  <c r="DB75" i="1" s="1"/>
  <c r="DC58" i="1"/>
  <c r="DC75" i="1" s="1"/>
  <c r="DD58" i="1"/>
  <c r="DE58" i="1"/>
  <c r="DE75" i="1" s="1"/>
  <c r="DF58" i="1"/>
  <c r="DF75" i="1" s="1"/>
  <c r="DG58" i="1"/>
  <c r="DG75" i="1" s="1"/>
  <c r="DH58" i="1"/>
  <c r="DI58" i="1"/>
  <c r="DI75" i="1" s="1"/>
  <c r="DJ58" i="1"/>
  <c r="DJ75" i="1" s="1"/>
  <c r="DK58" i="1"/>
  <c r="DK75" i="1" s="1"/>
  <c r="DL58" i="1"/>
  <c r="DM58" i="1"/>
  <c r="DM75" i="1" s="1"/>
  <c r="DN58" i="1"/>
  <c r="DN75" i="1" s="1"/>
  <c r="DO58" i="1"/>
  <c r="DO75" i="1" s="1"/>
  <c r="DP58" i="1"/>
  <c r="DQ58" i="1"/>
  <c r="DQ75" i="1" s="1"/>
  <c r="DR58" i="1"/>
  <c r="DR75" i="1" s="1"/>
  <c r="DS58" i="1"/>
  <c r="DS75" i="1" s="1"/>
  <c r="DT58" i="1"/>
  <c r="DU58" i="1"/>
  <c r="DU75" i="1" s="1"/>
  <c r="DV58" i="1"/>
  <c r="DV75" i="1" s="1"/>
  <c r="DW58" i="1"/>
  <c r="DW75" i="1" s="1"/>
  <c r="DX58" i="1"/>
  <c r="DY58" i="1"/>
  <c r="DY75" i="1" s="1"/>
  <c r="DZ58" i="1"/>
  <c r="DZ75" i="1" s="1"/>
  <c r="EA58" i="1"/>
  <c r="EA75" i="1" s="1"/>
  <c r="EB58" i="1"/>
  <c r="EC58" i="1"/>
  <c r="EC75" i="1" s="1"/>
  <c r="ED58" i="1"/>
  <c r="ED75" i="1" s="1"/>
  <c r="EE58" i="1"/>
  <c r="EE75" i="1" s="1"/>
  <c r="EF58" i="1"/>
  <c r="EG58" i="1"/>
  <c r="EG75" i="1" s="1"/>
  <c r="EH58" i="1"/>
  <c r="EH75" i="1" s="1"/>
  <c r="EI58" i="1"/>
  <c r="EI75" i="1" s="1"/>
  <c r="EJ58" i="1"/>
  <c r="EK58" i="1"/>
  <c r="EK75" i="1" s="1"/>
  <c r="EL58" i="1"/>
  <c r="EL75" i="1" s="1"/>
  <c r="EM58" i="1"/>
  <c r="EM75" i="1" s="1"/>
  <c r="EN58" i="1"/>
  <c r="EO58" i="1"/>
  <c r="EO75" i="1" s="1"/>
  <c r="EP58" i="1"/>
  <c r="EP75" i="1" s="1"/>
  <c r="EQ58" i="1"/>
  <c r="EQ75" i="1" s="1"/>
  <c r="ER58" i="1"/>
  <c r="ES58" i="1"/>
  <c r="ES75" i="1" s="1"/>
  <c r="ET58" i="1"/>
  <c r="ET75" i="1" s="1"/>
  <c r="EU58" i="1"/>
  <c r="EU75" i="1" s="1"/>
  <c r="EV58" i="1"/>
  <c r="EW58" i="1"/>
  <c r="EW75" i="1" s="1"/>
  <c r="EX58" i="1"/>
  <c r="EX75" i="1" s="1"/>
  <c r="EY58" i="1"/>
  <c r="EY75" i="1" s="1"/>
  <c r="EZ58" i="1"/>
  <c r="FA58" i="1"/>
  <c r="FA75" i="1" s="1"/>
  <c r="FB58" i="1"/>
  <c r="FB75" i="1" s="1"/>
  <c r="FC58" i="1"/>
  <c r="FC75" i="1" s="1"/>
  <c r="FD58" i="1"/>
  <c r="FE58" i="1"/>
  <c r="FE75" i="1" s="1"/>
  <c r="FF58" i="1"/>
  <c r="FF75" i="1" s="1"/>
  <c r="FG58" i="1"/>
  <c r="FG75" i="1" s="1"/>
  <c r="FH58" i="1"/>
  <c r="FI58" i="1"/>
  <c r="FI75" i="1" s="1"/>
  <c r="FJ58" i="1"/>
  <c r="FJ75" i="1" s="1"/>
  <c r="FK58" i="1"/>
  <c r="FK75" i="1" s="1"/>
  <c r="FL58" i="1"/>
  <c r="FM58" i="1"/>
  <c r="FM75" i="1" s="1"/>
  <c r="FN58" i="1"/>
  <c r="FN75" i="1" s="1"/>
  <c r="FO58" i="1"/>
  <c r="FO75" i="1" s="1"/>
  <c r="FP58" i="1"/>
  <c r="FQ58" i="1"/>
  <c r="FQ75" i="1" s="1"/>
  <c r="FR58" i="1"/>
  <c r="FR75" i="1" s="1"/>
  <c r="FS58" i="1"/>
  <c r="FS75" i="1" s="1"/>
  <c r="FT58" i="1"/>
  <c r="FU58" i="1"/>
  <c r="FU75" i="1" s="1"/>
  <c r="FV58" i="1"/>
  <c r="FV75" i="1" s="1"/>
  <c r="FW58" i="1"/>
  <c r="FW75" i="1" s="1"/>
  <c r="FX58" i="1"/>
  <c r="FY58" i="1"/>
  <c r="FY75" i="1" s="1"/>
  <c r="FZ58" i="1"/>
  <c r="FZ75" i="1" s="1"/>
  <c r="GA58" i="1"/>
  <c r="GA75" i="1" s="1"/>
  <c r="GB58" i="1"/>
  <c r="GC58" i="1"/>
  <c r="GC75" i="1" s="1"/>
  <c r="GD58" i="1"/>
  <c r="GD75" i="1" s="1"/>
  <c r="GE58" i="1"/>
  <c r="GE75" i="1" s="1"/>
  <c r="GF58" i="1"/>
  <c r="GG58" i="1"/>
  <c r="GG75" i="1" s="1"/>
  <c r="GH58" i="1"/>
  <c r="GH75" i="1" s="1"/>
  <c r="GI58" i="1"/>
  <c r="GI75" i="1" s="1"/>
  <c r="GJ58" i="1"/>
  <c r="GK58" i="1"/>
  <c r="GK75" i="1" s="1"/>
  <c r="GL58" i="1"/>
  <c r="GL75" i="1" s="1"/>
  <c r="GM58" i="1"/>
  <c r="GM75" i="1" s="1"/>
  <c r="GN58" i="1"/>
  <c r="GO58" i="1"/>
  <c r="GO75" i="1" s="1"/>
  <c r="GP58" i="1"/>
  <c r="GP75" i="1" s="1"/>
  <c r="GQ58" i="1"/>
  <c r="GQ75" i="1" s="1"/>
  <c r="GR58" i="1"/>
  <c r="GS58" i="1"/>
  <c r="GS75" i="1" s="1"/>
  <c r="GT58" i="1"/>
  <c r="GT75" i="1" s="1"/>
  <c r="GU58" i="1"/>
  <c r="GU75" i="1" s="1"/>
  <c r="GV58" i="1"/>
  <c r="GW58" i="1"/>
  <c r="GW75" i="1" s="1"/>
  <c r="GX58" i="1"/>
  <c r="GX75" i="1" s="1"/>
  <c r="GY58" i="1"/>
  <c r="GY75" i="1" s="1"/>
  <c r="GZ58" i="1"/>
  <c r="HA58" i="1"/>
  <c r="HA75" i="1" s="1"/>
  <c r="HB58" i="1"/>
  <c r="HB75" i="1" s="1"/>
  <c r="HC58" i="1"/>
  <c r="HC75" i="1" s="1"/>
  <c r="HD58" i="1"/>
  <c r="HE58" i="1"/>
  <c r="HE75" i="1" s="1"/>
  <c r="HF58" i="1"/>
  <c r="HF75" i="1" s="1"/>
  <c r="HG58" i="1"/>
  <c r="HG75" i="1" s="1"/>
  <c r="HH58" i="1"/>
  <c r="HI58" i="1"/>
  <c r="HI75" i="1" s="1"/>
  <c r="HJ58" i="1"/>
  <c r="HJ75" i="1" s="1"/>
  <c r="HK58" i="1"/>
  <c r="HK75" i="1" s="1"/>
  <c r="HL58" i="1"/>
  <c r="HM58" i="1"/>
  <c r="HM75" i="1" s="1"/>
  <c r="HN58" i="1"/>
  <c r="HN75" i="1" s="1"/>
  <c r="HO58" i="1"/>
  <c r="HO75" i="1" s="1"/>
  <c r="HP58" i="1"/>
  <c r="HQ58" i="1"/>
  <c r="HQ75" i="1" s="1"/>
  <c r="HR58" i="1"/>
  <c r="HR75" i="1" s="1"/>
  <c r="HS58" i="1"/>
  <c r="HS75" i="1" s="1"/>
  <c r="HT58" i="1"/>
  <c r="HU58" i="1"/>
  <c r="HU75" i="1" s="1"/>
  <c r="HV58" i="1"/>
  <c r="HV75" i="1" s="1"/>
  <c r="HW58" i="1"/>
  <c r="HW75" i="1" s="1"/>
  <c r="HX58" i="1"/>
  <c r="HY58" i="1"/>
  <c r="HY75" i="1" s="1"/>
  <c r="HZ58" i="1"/>
  <c r="HZ75" i="1" s="1"/>
  <c r="IA58" i="1"/>
  <c r="IA75" i="1" s="1"/>
  <c r="IB58" i="1"/>
  <c r="IC58" i="1"/>
  <c r="IC75" i="1" s="1"/>
  <c r="ID58" i="1"/>
  <c r="ID75" i="1" s="1"/>
  <c r="IE58" i="1"/>
  <c r="IE75" i="1" s="1"/>
  <c r="IF58" i="1"/>
  <c r="IG58" i="1"/>
  <c r="IG75" i="1" s="1"/>
  <c r="IH58" i="1"/>
  <c r="IH75" i="1" s="1"/>
  <c r="II58" i="1"/>
  <c r="II75" i="1" s="1"/>
  <c r="IJ58" i="1"/>
  <c r="IK58" i="1"/>
  <c r="IK75" i="1" s="1"/>
  <c r="IL58" i="1"/>
  <c r="IL75" i="1" s="1"/>
  <c r="IM58" i="1"/>
  <c r="IM75" i="1" s="1"/>
  <c r="IN58" i="1"/>
  <c r="IO58" i="1"/>
  <c r="IO75" i="1" s="1"/>
  <c r="IP58" i="1"/>
  <c r="IP75" i="1" s="1"/>
  <c r="IQ58" i="1"/>
  <c r="IQ75" i="1" s="1"/>
  <c r="IR58" i="1"/>
  <c r="IS58" i="1"/>
  <c r="IS75" i="1" s="1"/>
  <c r="IT58" i="1"/>
  <c r="IT75" i="1" s="1"/>
  <c r="IU58" i="1"/>
  <c r="IU75" i="1" s="1"/>
  <c r="IV58" i="1"/>
  <c r="IW58" i="1"/>
  <c r="IW75" i="1" s="1"/>
  <c r="IX58" i="1"/>
  <c r="IX75" i="1" s="1"/>
  <c r="IY58" i="1"/>
  <c r="IY75" i="1" s="1"/>
  <c r="IZ58" i="1"/>
  <c r="JA58" i="1"/>
  <c r="JA75" i="1" s="1"/>
  <c r="JB58" i="1"/>
  <c r="JB75" i="1" s="1"/>
  <c r="JC58" i="1"/>
  <c r="JC75" i="1" s="1"/>
  <c r="JD58" i="1"/>
  <c r="JE58" i="1"/>
  <c r="JE75" i="1" s="1"/>
  <c r="JF58" i="1"/>
  <c r="JF75" i="1" s="1"/>
  <c r="JG58" i="1"/>
  <c r="JG75" i="1" s="1"/>
  <c r="JH58" i="1"/>
  <c r="A58" i="1"/>
  <c r="A75" i="1" s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D58" i="3"/>
  <c r="D75" i="3" s="1"/>
  <c r="E58" i="3"/>
  <c r="E75" i="3" s="1"/>
  <c r="F58" i="3"/>
  <c r="F75" i="3" s="1"/>
  <c r="G58" i="3"/>
  <c r="H58" i="3"/>
  <c r="H75" i="3" s="1"/>
  <c r="I58" i="3"/>
  <c r="I75" i="3" s="1"/>
  <c r="J58" i="3"/>
  <c r="J75" i="3" s="1"/>
  <c r="K58" i="3"/>
  <c r="L58" i="3"/>
  <c r="L75" i="3" s="1"/>
  <c r="M58" i="3"/>
  <c r="M75" i="3" s="1"/>
  <c r="N58" i="3"/>
  <c r="N75" i="3" s="1"/>
  <c r="O58" i="3"/>
  <c r="P58" i="3"/>
  <c r="P75" i="3" s="1"/>
  <c r="Q58" i="3"/>
  <c r="Q75" i="3" s="1"/>
  <c r="R58" i="3"/>
  <c r="R75" i="3" s="1"/>
  <c r="S58" i="3"/>
  <c r="T58" i="3"/>
  <c r="T75" i="3" s="1"/>
  <c r="U58" i="3"/>
  <c r="U75" i="3" s="1"/>
  <c r="V58" i="3"/>
  <c r="V75" i="3" s="1"/>
  <c r="W58" i="3"/>
  <c r="X58" i="3"/>
  <c r="X75" i="3" s="1"/>
  <c r="Y58" i="3"/>
  <c r="Y75" i="3" s="1"/>
  <c r="Z58" i="3"/>
  <c r="Z75" i="3" s="1"/>
  <c r="AA58" i="3"/>
  <c r="AB58" i="3"/>
  <c r="AB75" i="3" s="1"/>
  <c r="AC58" i="3"/>
  <c r="AC75" i="3" s="1"/>
  <c r="AD58" i="3"/>
  <c r="AD75" i="3" s="1"/>
  <c r="AE58" i="3"/>
  <c r="AF58" i="3"/>
  <c r="AF75" i="3" s="1"/>
  <c r="AG58" i="3"/>
  <c r="AG75" i="3" s="1"/>
  <c r="AH58" i="3"/>
  <c r="AH75" i="3" s="1"/>
  <c r="AI58" i="3"/>
  <c r="AJ58" i="3"/>
  <c r="AJ75" i="3" s="1"/>
  <c r="AK58" i="3"/>
  <c r="AK75" i="3" s="1"/>
  <c r="AL58" i="3"/>
  <c r="AL75" i="3" s="1"/>
  <c r="AM58" i="3"/>
  <c r="AN58" i="3"/>
  <c r="AN75" i="3" s="1"/>
  <c r="AO58" i="3"/>
  <c r="AO75" i="3" s="1"/>
  <c r="AP58" i="3"/>
  <c r="AP75" i="3" s="1"/>
  <c r="AQ58" i="3"/>
  <c r="AR58" i="3"/>
  <c r="AR75" i="3" s="1"/>
  <c r="AS58" i="3"/>
  <c r="AS75" i="3" s="1"/>
  <c r="AT58" i="3"/>
  <c r="AT75" i="3" s="1"/>
  <c r="AU58" i="3"/>
  <c r="AV58" i="3"/>
  <c r="AV75" i="3" s="1"/>
  <c r="AW58" i="3"/>
  <c r="AW75" i="3" s="1"/>
  <c r="AX58" i="3"/>
  <c r="AX75" i="3" s="1"/>
  <c r="AY58" i="3"/>
  <c r="AZ58" i="3"/>
  <c r="AZ75" i="3" s="1"/>
  <c r="BA58" i="3"/>
  <c r="BA75" i="3" s="1"/>
  <c r="BB58" i="3"/>
  <c r="BB75" i="3" s="1"/>
  <c r="BC58" i="3"/>
  <c r="BD58" i="3"/>
  <c r="BD75" i="3" s="1"/>
  <c r="BE58" i="3"/>
  <c r="BE75" i="3" s="1"/>
  <c r="BF58" i="3"/>
  <c r="BF75" i="3" s="1"/>
  <c r="BG58" i="3"/>
  <c r="BH58" i="3"/>
  <c r="BH75" i="3" s="1"/>
  <c r="BI58" i="3"/>
  <c r="BI75" i="3" s="1"/>
  <c r="BJ58" i="3"/>
  <c r="BJ75" i="3" s="1"/>
  <c r="BK58" i="3"/>
  <c r="BL58" i="3"/>
  <c r="BL75" i="3" s="1"/>
  <c r="BM58" i="3"/>
  <c r="BM75" i="3" s="1"/>
  <c r="BN58" i="3"/>
  <c r="BN75" i="3" s="1"/>
  <c r="BO58" i="3"/>
  <c r="BP58" i="3"/>
  <c r="BP75" i="3" s="1"/>
  <c r="BQ58" i="3"/>
  <c r="BQ75" i="3" s="1"/>
  <c r="BR58" i="3"/>
  <c r="BR75" i="3" s="1"/>
  <c r="BS58" i="3"/>
  <c r="BT58" i="3"/>
  <c r="BT75" i="3" s="1"/>
  <c r="BU58" i="3"/>
  <c r="BU75" i="3" s="1"/>
  <c r="BV58" i="3"/>
  <c r="BV75" i="3" s="1"/>
  <c r="BW58" i="3"/>
  <c r="BX58" i="3"/>
  <c r="BX75" i="3" s="1"/>
  <c r="BY58" i="3"/>
  <c r="BY75" i="3" s="1"/>
  <c r="BZ58" i="3"/>
  <c r="BZ75" i="3" s="1"/>
  <c r="CA58" i="3"/>
  <c r="CB58" i="3"/>
  <c r="CB75" i="3" s="1"/>
  <c r="CC58" i="3"/>
  <c r="CC75" i="3" s="1"/>
  <c r="CD58" i="3"/>
  <c r="CD75" i="3" s="1"/>
  <c r="CE58" i="3"/>
  <c r="CF58" i="3"/>
  <c r="CF75" i="3" s="1"/>
  <c r="CG58" i="3"/>
  <c r="CG75" i="3" s="1"/>
  <c r="CH58" i="3"/>
  <c r="CH75" i="3" s="1"/>
  <c r="CI58" i="3"/>
  <c r="CJ58" i="3"/>
  <c r="CJ75" i="3" s="1"/>
  <c r="CK58" i="3"/>
  <c r="CK75" i="3" s="1"/>
  <c r="CL58" i="3"/>
  <c r="CL75" i="3" s="1"/>
  <c r="CM58" i="3"/>
  <c r="CN58" i="3"/>
  <c r="CN75" i="3" s="1"/>
  <c r="CO58" i="3"/>
  <c r="CO75" i="3" s="1"/>
  <c r="CP58" i="3"/>
  <c r="CP75" i="3" s="1"/>
  <c r="CQ58" i="3"/>
  <c r="CR58" i="3"/>
  <c r="CR75" i="3" s="1"/>
  <c r="CS58" i="3"/>
  <c r="CS75" i="3" s="1"/>
  <c r="CT58" i="3"/>
  <c r="CT75" i="3" s="1"/>
  <c r="CU58" i="3"/>
  <c r="CV58" i="3"/>
  <c r="CV75" i="3" s="1"/>
  <c r="CW58" i="3"/>
  <c r="CW75" i="3" s="1"/>
  <c r="CX58" i="3"/>
  <c r="CX75" i="3" s="1"/>
  <c r="CY58" i="3"/>
  <c r="CZ58" i="3"/>
  <c r="CZ75" i="3" s="1"/>
  <c r="DA58" i="3"/>
  <c r="DA75" i="3" s="1"/>
  <c r="DB58" i="3"/>
  <c r="DB75" i="3" s="1"/>
  <c r="DC58" i="3"/>
  <c r="DD58" i="3"/>
  <c r="DD75" i="3" s="1"/>
  <c r="DE58" i="3"/>
  <c r="DE75" i="3" s="1"/>
  <c r="DF58" i="3"/>
  <c r="DF75" i="3" s="1"/>
  <c r="A58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A75" i="3" l="1"/>
  <c r="DC75" i="3"/>
  <c r="CY75" i="3"/>
  <c r="CU75" i="3"/>
  <c r="CQ75" i="3"/>
  <c r="CM75" i="3"/>
  <c r="CI75" i="3"/>
  <c r="CE75" i="3"/>
  <c r="CA75" i="3"/>
  <c r="BW75" i="3"/>
  <c r="EN75" i="1"/>
  <c r="BS75" i="3"/>
  <c r="BO75" i="3"/>
  <c r="BK75" i="3"/>
  <c r="BG75" i="3"/>
  <c r="BC75" i="3"/>
  <c r="AY75" i="3"/>
  <c r="AU75" i="3"/>
  <c r="AQ75" i="3"/>
  <c r="AM75" i="3"/>
  <c r="AI75" i="3"/>
  <c r="AE75" i="3"/>
  <c r="AA75" i="3"/>
  <c r="W75" i="3"/>
  <c r="S75" i="3"/>
  <c r="O75" i="3"/>
  <c r="K75" i="3"/>
  <c r="G75" i="3"/>
  <c r="C75" i="3"/>
  <c r="JI58" i="1"/>
  <c r="JH75" i="1"/>
  <c r="JD75" i="1"/>
  <c r="IZ75" i="1"/>
  <c r="IV75" i="1"/>
  <c r="IR75" i="1"/>
  <c r="IN75" i="1"/>
  <c r="IJ75" i="1"/>
  <c r="IF75" i="1"/>
  <c r="IB75" i="1"/>
  <c r="HX75" i="1"/>
  <c r="HT75" i="1"/>
  <c r="HP75" i="1"/>
  <c r="HL75" i="1"/>
  <c r="HH75" i="1"/>
  <c r="HD75" i="1"/>
  <c r="GZ75" i="1"/>
  <c r="GV75" i="1"/>
  <c r="GR75" i="1"/>
  <c r="GN75" i="1"/>
  <c r="GJ75" i="1"/>
  <c r="GF75" i="1"/>
  <c r="GB75" i="1"/>
  <c r="FX75" i="1"/>
  <c r="FT75" i="1"/>
  <c r="FP75" i="1"/>
  <c r="FL75" i="1"/>
  <c r="FH75" i="1"/>
  <c r="FD75" i="1"/>
  <c r="EZ75" i="1"/>
  <c r="EV75" i="1"/>
  <c r="ER75" i="1"/>
  <c r="EJ75" i="1"/>
  <c r="EF75" i="1"/>
  <c r="EB75" i="1"/>
  <c r="DX75" i="1"/>
  <c r="DT75" i="1"/>
  <c r="DP75" i="1"/>
  <c r="DL75" i="1"/>
  <c r="DH75" i="1"/>
  <c r="DD75" i="1"/>
  <c r="CZ75" i="1"/>
  <c r="CV75" i="1"/>
  <c r="CR75" i="1"/>
  <c r="CN75" i="1"/>
  <c r="CJ75" i="1"/>
  <c r="CF75" i="1"/>
  <c r="CB75" i="1"/>
  <c r="BX75" i="1"/>
  <c r="BT75" i="1"/>
  <c r="BP75" i="1"/>
  <c r="BL75" i="1"/>
  <c r="BH75" i="1"/>
  <c r="BD75" i="1"/>
  <c r="AZ75" i="1"/>
  <c r="AV75" i="1"/>
  <c r="AR75" i="1"/>
  <c r="AN75" i="1"/>
  <c r="AJ75" i="1"/>
  <c r="AF75" i="1"/>
  <c r="AB75" i="1"/>
  <c r="X75" i="1"/>
  <c r="T75" i="1"/>
  <c r="P75" i="1"/>
  <c r="L75" i="1"/>
  <c r="H75" i="1"/>
  <c r="D75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H15" i="12" l="1"/>
  <c r="DG58" i="3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499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H471" i="4" l="1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J184" i="4"/>
  <c r="J72" i="4"/>
  <c r="J371" i="4"/>
  <c r="J319" i="4"/>
  <c r="G318" i="4"/>
  <c r="N15" i="4"/>
  <c r="N19" i="4"/>
  <c r="B14" i="6" l="1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<sst xmlns="http://schemas.openxmlformats.org/spreadsheetml/2006/main" count="1524" uniqueCount="795">
  <si>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</si>
  <si>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</si>
  <si>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</si>
  <si>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</si>
  <si>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</si>
  <si>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</si>
  <si>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</si>
  <si>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</si>
  <si>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</si>
  <si>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</si>
  <si>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</si>
  <si>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</si>
  <si>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</si>
  <si>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</si>
  <si>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</si>
  <si>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</si>
  <si>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</si>
  <si>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</si>
  <si>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</si>
  <si>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</si>
  <si>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</si>
  <si>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</si>
  <si>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</si>
  <si>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</si>
  <si>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</si>
  <si>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</si>
  <si>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</si>
  <si>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</si>
  <si>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</si>
  <si>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</si>
  <si>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</si>
  <si>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</si>
  <si>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</si>
  <si>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</si>
  <si>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</si>
  <si>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</si>
  <si>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</si>
  <si>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</si>
  <si>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</si>
  <si>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</si>
  <si>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</si>
  <si>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</si>
  <si>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</si>
  <si>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</si>
  <si>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</si>
  <si>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</si>
  <si>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</si>
  <si>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</si>
  <si>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</si>
  <si>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</si>
  <si>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</si>
  <si>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</si>
  <si>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</si>
  <si>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</si>
  <si>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</si>
  <si>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</si>
  <si>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</si>
  <si>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</si>
  <si>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</si>
  <si>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</si>
  <si>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</si>
  <si>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</si>
  <si>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</si>
  <si>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</si>
  <si>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</si>
  <si>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</si>
  <si>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</si>
  <si>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</si>
  <si>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</si>
  <si>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</si>
  <si>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</si>
  <si>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</si>
  <si>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</si>
  <si>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</si>
  <si>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</si>
  <si>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</si>
  <si>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</si>
  <si>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</si>
  <si>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</si>
  <si>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</si>
  <si>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</si>
  <si>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</si>
  <si>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</si>
  <si>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</si>
  <si>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</si>
  <si>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</si>
  <si>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</si>
  <si>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</si>
  <si>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</si>
  <si>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</si>
  <si>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</si>
  <si>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</si>
  <si>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</si>
  <si>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</si>
  <si>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</si>
  <si>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</si>
  <si>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</si>
  <si>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</si>
  <si>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</si>
  <si>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</si>
  <si>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</si>
  <si>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</si>
  <si>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</si>
  <si>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</si>
  <si>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</si>
  <si>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</si>
  <si>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</si>
  <si>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</si>
  <si>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</si>
  <si>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</si>
  <si>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</si>
  <si>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</si>
  <si>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</si>
  <si>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</si>
  <si>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</si>
  <si>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</si>
  <si>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</si>
  <si>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</si>
  <si>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</si>
  <si>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</si>
  <si>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</si>
  <si>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</si>
  <si>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</si>
  <si>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</si>
  <si>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</si>
  <si>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</si>
  <si>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</si>
  <si>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</si>
  <si>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</si>
  <si>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</si>
  <si>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</si>
  <si>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</si>
  <si>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</si>
  <si>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</si>
  <si>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</si>
  <si>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</si>
  <si>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</si>
  <si>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</si>
  <si>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</si>
  <si>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</si>
  <si>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</si>
  <si>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</si>
  <si>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</si>
  <si>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</si>
  <si>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</si>
  <si>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</si>
  <si>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</si>
  <si>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</si>
  <si>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</si>
  <si>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</si>
  <si>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</si>
  <si>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</si>
  <si>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</si>
  <si>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</si>
  <si>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</si>
  <si>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</si>
  <si>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</si>
  <si>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</si>
  <si>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</si>
  <si>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</si>
  <si>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</si>
  <si>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</si>
  <si>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</si>
  <si>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</si>
  <si>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</si>
  <si>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</si>
  <si>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</si>
  <si>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</si>
  <si>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</si>
  <si>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</si>
  <si>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</si>
  <si>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</si>
  <si>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</si>
  <si>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</si>
  <si>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</si>
  <si>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</si>
  <si>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</si>
  <si>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</si>
  <si>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</si>
  <si>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</si>
  <si>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</si>
  <si>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</si>
  <si>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</si>
  <si>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</si>
  <si>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</si>
  <si>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</si>
  <si>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</si>
  <si>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</si>
  <si>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</si>
  <si>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</si>
  <si>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</si>
  <si>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</si>
  <si>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</si>
  <si>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</si>
  <si>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</si>
  <si>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</si>
  <si>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</si>
  <si>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</si>
  <si>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</si>
  <si>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</si>
  <si>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</si>
  <si>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</si>
  <si>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</si>
  <si>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</si>
  <si>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</si>
  <si>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</si>
  <si>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</si>
  <si>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</si>
  <si>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</si>
  <si>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</si>
  <si>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</si>
  <si>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</si>
  <si>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</si>
  <si>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</si>
  <si>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</si>
  <si>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</si>
  <si>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</si>
  <si>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</si>
  <si>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</si>
  <si>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</si>
  <si>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</si>
  <si>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</si>
  <si>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</si>
  <si>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</si>
  <si>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</si>
  <si>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</si>
  <si>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</si>
  <si>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</si>
  <si>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</si>
  <si>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</si>
  <si>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</si>
  <si>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</si>
  <si>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</si>
  <si>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</si>
  <si>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</si>
  <si>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</si>
  <si>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</si>
  <si>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</si>
  <si>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</si>
  <si>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</si>
  <si>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</si>
  <si>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</si>
  <si>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</si>
  <si>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</si>
  <si>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</si>
  <si>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</si>
  <si>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</si>
  <si>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</si>
  <si>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</si>
  <si>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</si>
  <si>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</si>
  <si>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</si>
  <si>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</si>
  <si>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</si>
  <si>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</si>
  <si>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</si>
  <si>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</si>
  <si>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</si>
  <si>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</si>
  <si>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</si>
  <si>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</si>
  <si>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</si>
  <si>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</si>
  <si>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</si>
  <si>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</si>
  <si>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</si>
  <si>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</si>
  <si>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</si>
  <si>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</si>
  <si>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</si>
  <si>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</si>
  <si>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</si>
  <si>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</si>
  <si>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</si>
  <si>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</si>
  <si>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</si>
  <si>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</si>
  <si>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</si>
  <si>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</si>
  <si>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</si>
  <si>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</si>
  <si>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</si>
  <si>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</si>
  <si>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</si>
  <si>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</si>
  <si>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</si>
  <si>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</si>
  <si>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</si>
  <si>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</si>
  <si>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</si>
  <si>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</si>
  <si>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</si>
  <si>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</si>
  <si>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</si>
  <si>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</si>
  <si>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</si>
  <si>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</si>
  <si>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</si>
  <si>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</si>
  <si>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</si>
  <si>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</si>
  <si>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</si>
  <si>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</si>
  <si>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</si>
  <si>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</si>
  <si>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</si>
  <si>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</si>
  <si>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</si>
  <si>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</si>
  <si>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</si>
  <si>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</si>
  <si>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</si>
  <si>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</si>
  <si>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</si>
  <si>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</si>
  <si>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</si>
  <si>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</si>
  <si>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</si>
  <si>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</si>
  <si>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</si>
  <si>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</si>
  <si>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</si>
  <si>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</si>
  <si>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</si>
  <si>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</si>
  <si>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</si>
  <si>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</si>
  <si>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</si>
  <si>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</si>
  <si>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</si>
  <si>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</si>
  <si>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</si>
  <si>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</si>
  <si>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</si>
  <si>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</si>
  <si>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</si>
  <si>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</si>
  <si>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</si>
  <si>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</si>
  <si>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</si>
  <si>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</si>
  <si>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</si>
  <si>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</si>
  <si>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</si>
  <si>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</si>
  <si>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</si>
  <si>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</si>
  <si>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</si>
  <si>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</si>
  <si>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</si>
  <si>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</si>
  <si>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</si>
  <si>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</si>
  <si>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</si>
  <si>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</si>
  <si>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</si>
  <si>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</si>
  <si>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</si>
  <si>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</si>
  <si>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</si>
  <si>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</si>
  <si>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</si>
  <si>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</si>
  <si>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</si>
  <si>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</si>
  <si>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</si>
  <si>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</si>
  <si>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</si>
  <si>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</si>
  <si>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</si>
  <si>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</si>
  <si>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</si>
  <si>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</si>
  <si>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</si>
  <si>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</si>
  <si>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</si>
  <si>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</si>
  <si>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</si>
  <si>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</si>
  <si>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</si>
  <si>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</si>
  <si>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</si>
  <si>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</si>
  <si>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</si>
  <si>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</si>
  <si>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</si>
  <si>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</si>
  <si>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</si>
  <si>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</si>
  <si>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</si>
  <si>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</si>
  <si>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</si>
  <si>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</si>
  <si>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</si>
  <si>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</si>
  <si>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</si>
  <si>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</si>
  <si>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</si>
  <si>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</si>
  <si>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</si>
  <si>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</si>
  <si>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</si>
  <si>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</si>
  <si>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</si>
  <si>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</si>
  <si>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</si>
  <si>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</si>
  <si>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</si>
  <si>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</si>
  <si>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</si>
  <si>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</si>
  <si>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</si>
  <si>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</si>
  <si>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</si>
  <si>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</si>
  <si>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</si>
  <si>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</si>
  <si>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</si>
  <si>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</si>
  <si>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</si>
  <si>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</si>
  <si>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</si>
  <si>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</si>
  <si>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</si>
  <si>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</si>
  <si>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</si>
  <si>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</si>
  <si>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</si>
  <si>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</si>
  <si>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</si>
  <si>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</si>
  <si>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</si>
  <si>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</si>
  <si>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</si>
  <si>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</si>
  <si>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</si>
  <si>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</si>
  <si>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</si>
  <si>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</si>
  <si>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</si>
  <si>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</si>
  <si>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</si>
  <si>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</si>
  <si>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</si>
  <si>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</si>
  <si>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</si>
  <si>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</si>
  <si>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</si>
  <si>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</si>
  <si>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</si>
  <si>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</si>
  <si>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</si>
  <si>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</si>
  <si>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</si>
  <si>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</si>
  <si>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</si>
  <si>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</si>
  <si>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</si>
  <si>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</si>
  <si>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</si>
  <si>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</si>
  <si>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</si>
  <si>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</si>
  <si>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</si>
  <si>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</si>
  <si>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</si>
  <si>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</si>
  <si>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</si>
  <si>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</si>
  <si>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</si>
  <si>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</si>
  <si>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</si>
  <si>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</si>
  <si>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</si>
  <si>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</si>
  <si>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</si>
  <si>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</si>
  <si>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</si>
  <si>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</si>
  <si>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</si>
  <si>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</si>
  <si>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</si>
  <si>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</si>
  <si>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</si>
  <si>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</si>
  <si>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</si>
  <si>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</si>
  <si>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</si>
  <si>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</si>
  <si>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</si>
  <si>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</si>
  <si>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</si>
  <si>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</si>
  <si>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</si>
  <si>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</si>
  <si>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</si>
  <si>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</si>
  <si>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</si>
  <si>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</si>
  <si>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</si>
  <si>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</si>
  <si>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</si>
  <si>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</si>
  <si>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</si>
  <si>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</si>
  <si>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</si>
  <si>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</si>
  <si>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</si>
  <si>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</si>
  <si>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</si>
  <si>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</si>
  <si>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</si>
  <si>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</si>
  <si>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</si>
  <si>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</si>
  <si>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</si>
  <si>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</si>
  <si>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</si>
  <si>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</si>
  <si>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</si>
  <si>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</si>
  <si>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</si>
  <si>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</si>
  <si>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</si>
  <si>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</si>
  <si>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</si>
  <si>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</si>
  <si>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</si>
  <si>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</si>
  <si>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</si>
  <si>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</si>
  <si>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</si>
  <si>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</si>
  <si>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</si>
  <si>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</si>
  <si>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</si>
  <si>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</si>
  <si>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</si>
  <si>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</si>
  <si>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</si>
  <si>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</si>
  <si>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</si>
  <si>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</si>
  <si>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</si>
  <si>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</si>
  <si>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</si>
  <si>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</si>
  <si>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</si>
  <si>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</si>
  <si>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</si>
  <si>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</si>
  <si>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</si>
  <si>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</si>
  <si>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</si>
  <si>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</si>
  <si>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</si>
  <si>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</si>
  <si>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</si>
  <si>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</si>
  <si>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</si>
  <si>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</si>
  <si>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</si>
  <si>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</si>
  <si>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</si>
  <si>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</si>
  <si>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</si>
  <si>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</si>
  <si>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</si>
  <si>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</si>
  <si>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</si>
  <si>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</si>
  <si>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</si>
  <si>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</si>
  <si>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</si>
  <si>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</si>
  <si>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</si>
  <si>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</si>
  <si>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</si>
  <si>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</si>
  <si>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</si>
  <si>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</si>
  <si>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</si>
  <si>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</si>
  <si>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</si>
  <si>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</si>
  <si>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</si>
  <si>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</si>
  <si>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</si>
  <si>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</si>
  <si>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</si>
  <si>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</si>
  <si>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</si>
  <si>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</si>
  <si>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</si>
  <si>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</si>
  <si>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</si>
  <si>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</si>
  <si>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</si>
  <si>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</si>
  <si>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</si>
  <si>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</si>
  <si>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</si>
  <si>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</si>
  <si>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</si>
  <si>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</si>
  <si>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</si>
  <si>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</si>
  <si>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</si>
  <si>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</si>
  <si>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</si>
  <si>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</si>
  <si>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</si>
  <si>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</si>
  <si>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</si>
  <si>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</si>
  <si>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</si>
  <si>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Ralansa</t>
  </si>
  <si>
    <t>Mayol &amp; CO, SRL.</t>
  </si>
  <si>
    <t>Estacion La Oriental</t>
  </si>
  <si>
    <t>Tropigas Dominicana</t>
  </si>
  <si>
    <t>026-0080130-8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</si>
  <si>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</si>
  <si>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</si>
  <si>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</si>
  <si>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</si>
  <si>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</si>
  <si>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</si>
  <si>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</si>
  <si>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</si>
  <si>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</si>
  <si>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</si>
  <si>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</si>
  <si>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Licda. Eiby O. Roche Cartagena                                       </t>
  </si>
  <si>
    <t xml:space="preserve">                                         Dra. Ana J. Del Rosario </t>
  </si>
  <si>
    <t xml:space="preserve">    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</si>
  <si>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</si>
  <si>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</si>
  <si>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</si>
  <si>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</si>
  <si>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</si>
  <si>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</si>
  <si>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</si>
  <si>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</si>
  <si>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</si>
  <si>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>026-0045812-5</t>
  </si>
  <si>
    <t>Maximo Rafael Del Rosario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</si>
  <si>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</si>
  <si>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</si>
  <si>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</si>
  <si>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</si>
  <si>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</si>
  <si>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</si>
  <si>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</si>
  <si>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</si>
  <si>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Air Liquide Dominicana</t>
  </si>
  <si>
    <t>Formulario 1002</t>
  </si>
  <si>
    <t xml:space="preserve">Pago de impuestos </t>
  </si>
  <si>
    <t>Servicios Infotep</t>
  </si>
  <si>
    <t>Macorisana de combustibles</t>
  </si>
  <si>
    <t>Pago factura combustible camion de Promese Cal</t>
  </si>
  <si>
    <t>Pago viatico para buscar medicamentos en Promese Cal</t>
  </si>
  <si>
    <t>Pago viatico chofer camion Promese Cal</t>
  </si>
  <si>
    <t>Colector Impuestos Internos</t>
  </si>
  <si>
    <t>Licda. Eiby O. Roche</t>
  </si>
  <si>
    <t>Morami</t>
  </si>
  <si>
    <t>Pago de utiles medicos quirurgicos</t>
  </si>
  <si>
    <t>Compañía Dominicana De Telefono</t>
  </si>
  <si>
    <t>Pago de servicios de comunicación (flota)</t>
  </si>
  <si>
    <t>Pago de servicios de comunicación (central)</t>
  </si>
  <si>
    <t>Agua Pelicano</t>
  </si>
  <si>
    <t>Pago de alimentos y bebidas personas</t>
  </si>
  <si>
    <t>Bio-Nuclear</t>
  </si>
  <si>
    <t>Pago de reactivos</t>
  </si>
  <si>
    <t>Servicios Generales del Este</t>
  </si>
  <si>
    <t>Adela E. Geronimo</t>
  </si>
  <si>
    <t>Zen Pharmaceutica</t>
  </si>
  <si>
    <t>Pago de gas propano</t>
  </si>
  <si>
    <t>Pago de oxigeno</t>
  </si>
  <si>
    <t>Pago de combustible</t>
  </si>
  <si>
    <t>Tesoreria de la Seguridad Social, TSS</t>
  </si>
  <si>
    <t xml:space="preserve">Ana Elizabeth Nelson </t>
  </si>
  <si>
    <t>Pago viaje para buscar medicamentos en Promese Cal, viatico, carga y descarga</t>
  </si>
  <si>
    <t xml:space="preserve">   </t>
  </si>
  <si>
    <t xml:space="preserve">Comisiones 0.15% y manejo de Cuenta </t>
  </si>
  <si>
    <t>Banreservas</t>
  </si>
  <si>
    <t>Global Multipharma</t>
  </si>
  <si>
    <t>B1500001127</t>
  </si>
  <si>
    <t>B1500006558</t>
  </si>
  <si>
    <t>B1500001342</t>
  </si>
  <si>
    <t>E450000005910</t>
  </si>
  <si>
    <t>Asociacion Dominicana De Reeducados</t>
  </si>
  <si>
    <t>Pago de productos plasticos</t>
  </si>
  <si>
    <t>B1500000302.</t>
  </si>
  <si>
    <t>B1500000440</t>
  </si>
  <si>
    <t>Soluciones Quimicas Del Caribe</t>
  </si>
  <si>
    <t>Pago de materiales de limpiezas</t>
  </si>
  <si>
    <t>B1500000211, B1500000275 Y B1500000278.</t>
  </si>
  <si>
    <t>E450000088043</t>
  </si>
  <si>
    <t>E450000087317</t>
  </si>
  <si>
    <t>E450000005579 Y E450000006303</t>
  </si>
  <si>
    <t>B1500001453, B1500001468 Y B1500001476.</t>
  </si>
  <si>
    <t>026-0050680-8</t>
  </si>
  <si>
    <t>Iris Gabriela Pilier Diaz</t>
  </si>
  <si>
    <t>026-0064711-5</t>
  </si>
  <si>
    <t>Henry Moreno Pelegrin</t>
  </si>
  <si>
    <t>026-0103641-7</t>
  </si>
  <si>
    <t>Johanny M. Vicioso</t>
  </si>
  <si>
    <t>295-0004948-0</t>
  </si>
  <si>
    <t>Carolina Guichal</t>
  </si>
  <si>
    <t>402-2333521-3</t>
  </si>
  <si>
    <t>Luis Miguel Blanco</t>
  </si>
  <si>
    <t>Almacenes del Este (Hiper Romana)</t>
  </si>
  <si>
    <t>B1500017206, B1500017218 Y B1500017219.</t>
  </si>
  <si>
    <t>Hexapower Pharma</t>
  </si>
  <si>
    <t>Pago de utiles medicos quirurgicos y medicamentos</t>
  </si>
  <si>
    <t>B1500001646</t>
  </si>
  <si>
    <t>Bio-Nova</t>
  </si>
  <si>
    <t>B1500016730 Y B1500017490.</t>
  </si>
  <si>
    <t>OG Pharma</t>
  </si>
  <si>
    <t>B1500000050.</t>
  </si>
  <si>
    <t>026-0071015-2</t>
  </si>
  <si>
    <t>Deisy Pilier</t>
  </si>
  <si>
    <t>Almacenes Iberia</t>
  </si>
  <si>
    <t>Librería y Papeleria Nueva Vida</t>
  </si>
  <si>
    <t>Nestor Ruiz Andujar</t>
  </si>
  <si>
    <t>B150000431</t>
  </si>
  <si>
    <t>E450000006281.</t>
  </si>
  <si>
    <t>B1500000860 Y B1500000869</t>
  </si>
  <si>
    <t xml:space="preserve">B1500000011, B1500000012 Y B1500000013 </t>
  </si>
  <si>
    <t>Pago de utiles y materiales de escritorio, oficina e informatica</t>
  </si>
  <si>
    <t>B1500003005</t>
  </si>
  <si>
    <t>Pago de alimentos para personas y materiales ferreteros</t>
  </si>
  <si>
    <t>B1500009780, B1500011215 Y B1500011223.</t>
  </si>
  <si>
    <t xml:space="preserve">  Aprobado por:</t>
  </si>
  <si>
    <t xml:space="preserve">                        Enc. De Contabilidad</t>
  </si>
  <si>
    <t xml:space="preserve">                 Lic. Wilkin A. Hilton</t>
  </si>
  <si>
    <t xml:space="preserve">  Administrador</t>
  </si>
  <si>
    <t xml:space="preserve">                                          Directora</t>
  </si>
  <si>
    <t>40390961627</t>
  </si>
  <si>
    <t>40390978207</t>
  </si>
  <si>
    <t>40391036881</t>
  </si>
  <si>
    <t>40395711264</t>
  </si>
  <si>
    <t>40395753855</t>
  </si>
  <si>
    <t>40395792438</t>
  </si>
  <si>
    <t>40395818810</t>
  </si>
  <si>
    <t>40395845281</t>
  </si>
  <si>
    <t>40395873309</t>
  </si>
  <si>
    <t>40395905403</t>
  </si>
  <si>
    <t>40395980747</t>
  </si>
  <si>
    <t>40396035008</t>
  </si>
  <si>
    <t>40396390783</t>
  </si>
  <si>
    <t>40396623718</t>
  </si>
  <si>
    <t>40397745534</t>
  </si>
  <si>
    <t>40397809754</t>
  </si>
  <si>
    <t>Pago de alimentos y bebidas para personas</t>
  </si>
  <si>
    <t>40406630069</t>
  </si>
  <si>
    <t>40416808827</t>
  </si>
  <si>
    <t>40416852368</t>
  </si>
  <si>
    <t>40416893176</t>
  </si>
  <si>
    <t>40418574671</t>
  </si>
  <si>
    <t>40418870380</t>
  </si>
  <si>
    <t>40419296926</t>
  </si>
  <si>
    <t>40419511290</t>
  </si>
  <si>
    <t>40425835856</t>
  </si>
  <si>
    <t>40425998509</t>
  </si>
  <si>
    <t>40426440867</t>
  </si>
  <si>
    <t>40426461523</t>
  </si>
  <si>
    <t>25953593795-7</t>
  </si>
  <si>
    <t>B1500024257, B1500024850, B1500025087, B1500026889, B1500025262, B1500026037, B1500026118, E450000000041,E450000001796, E450000001843, E450000002242, E450000002307, E450000002308, E450000002357  Y E450000002553 Abono.</t>
  </si>
  <si>
    <t>40428451599</t>
  </si>
  <si>
    <t>40428411705</t>
  </si>
  <si>
    <t>AGOSTO 2025</t>
  </si>
  <si>
    <t>Agosto</t>
  </si>
  <si>
    <t>Agosto.2025</t>
  </si>
  <si>
    <t>Services And Technology Romana</t>
  </si>
  <si>
    <t>Pago de facturas de mantenimiento y repacion de equipos de computos</t>
  </si>
  <si>
    <t>B1500000121-B1500000122</t>
  </si>
  <si>
    <t>026-0019705-3</t>
  </si>
  <si>
    <t>Elias Minaya Peralta</t>
  </si>
  <si>
    <t>Pago de facturas de herramientas menores, Servicios de mantenimiento</t>
  </si>
  <si>
    <t>B1500000038-B1500000039</t>
  </si>
  <si>
    <t>Pago de TSS mes de Julio 2025 de los empleados</t>
  </si>
  <si>
    <t>0720-2524-3233-7026</t>
  </si>
  <si>
    <t>Pago de Servicios de Infotep mes de Julio 2025</t>
  </si>
  <si>
    <t>5025-0724-3233-7046</t>
  </si>
  <si>
    <t>Papeleria Imprenta Mis Tres Tesoros</t>
  </si>
  <si>
    <t>Pago de facturas de impresión y encuadernacion, utiles de oficinas</t>
  </si>
  <si>
    <t>B1500000048</t>
  </si>
  <si>
    <t>Pago de viaticos para llevar muestra CD-4</t>
  </si>
  <si>
    <t>B1500008002</t>
  </si>
  <si>
    <t>Pago de IR-17 mes de  Julio 2025 por retencion a pagos proveedores</t>
  </si>
  <si>
    <t>25009782597-1</t>
  </si>
  <si>
    <t xml:space="preserve">Nomina interna </t>
  </si>
  <si>
    <t xml:space="preserve">Pago de nomina interna mes de agosto </t>
  </si>
  <si>
    <t xml:space="preserve">Relacion de nomina interna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</si>
</sst>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  <numFmt numFmtId="173" formatCode="_-* #,##0.00_-;\-* #,##0.00_-;_-* &quot;-&quot;??_-;_-@_-"/>
  </numFmts>
  <fonts count="1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1" borderId="0" applyNumberFormat="0" applyBorder="0" applyAlignment="0" applyProtection="0"/>
    <xf numFmtId="0" fontId="90" fillId="7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9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8" borderId="0" applyNumberFormat="0" applyBorder="0" applyAlignment="0" applyProtection="0"/>
    <xf numFmtId="0" fontId="91" fillId="17" borderId="0" applyNumberFormat="0" applyBorder="0" applyAlignment="0" applyProtection="0"/>
    <xf numFmtId="0" fontId="92" fillId="5" borderId="52" applyNumberFormat="0" applyAlignment="0" applyProtection="0"/>
    <xf numFmtId="0" fontId="93" fillId="29" borderId="53" applyNumberFormat="0" applyAlignment="0" applyProtection="0"/>
    <xf numFmtId="0" fontId="94" fillId="0" borderId="0" applyNumberFormat="0" applyFill="0" applyBorder="0" applyAlignment="0" applyProtection="0"/>
    <xf numFmtId="0" fontId="95" fillId="18" borderId="0" applyNumberFormat="0" applyBorder="0" applyAlignment="0" applyProtection="0"/>
    <xf numFmtId="0" fontId="96" fillId="0" borderId="55" applyNumberFormat="0" applyFill="0" applyAlignment="0" applyProtection="0"/>
    <xf numFmtId="0" fontId="97" fillId="0" borderId="56" applyNumberFormat="0" applyFill="0" applyAlignment="0" applyProtection="0"/>
    <xf numFmtId="0" fontId="98" fillId="0" borderId="57" applyNumberFormat="0" applyFill="0" applyAlignment="0" applyProtection="0"/>
    <xf numFmtId="0" fontId="98" fillId="0" borderId="0" applyNumberFormat="0" applyFill="0" applyBorder="0" applyAlignment="0" applyProtection="0"/>
    <xf numFmtId="0" fontId="99" fillId="20" borderId="52" applyNumberFormat="0" applyAlignment="0" applyProtection="0"/>
    <xf numFmtId="0" fontId="100" fillId="0" borderId="54" applyNumberFormat="0" applyFill="0" applyAlignment="0" applyProtection="0"/>
    <xf numFmtId="0" fontId="101" fillId="30" borderId="0" applyNumberFormat="0" applyBorder="0" applyAlignment="0" applyProtection="0"/>
    <xf numFmtId="0" fontId="26" fillId="31" borderId="58" applyNumberFormat="0" applyFont="0" applyAlignment="0" applyProtection="0"/>
    <xf numFmtId="0" fontId="102" fillId="5" borderId="59" applyNumberFormat="0" applyAlignment="0" applyProtection="0"/>
    <xf numFmtId="0" fontId="103" fillId="0" borderId="0" applyNumberFormat="0" applyFill="0" applyBorder="0" applyAlignment="0" applyProtection="0"/>
    <xf numFmtId="0" fontId="104" fillId="0" borderId="60" applyNumberFormat="0" applyFill="0" applyAlignment="0" applyProtection="0"/>
    <xf numFmtId="0" fontId="105" fillId="0" borderId="0" applyNumberFormat="0" applyFill="0" applyBorder="0" applyAlignment="0" applyProtection="0"/>
    <xf numFmtId="0" fontId="92" fillId="5" borderId="61" applyNumberFormat="0" applyAlignment="0" applyProtection="0"/>
    <xf numFmtId="0" fontId="99" fillId="20" borderId="61" applyNumberFormat="0" applyAlignment="0" applyProtection="0"/>
    <xf numFmtId="0" fontId="26" fillId="31" borderId="62" applyNumberFormat="0" applyFont="0" applyAlignment="0" applyProtection="0"/>
    <xf numFmtId="0" fontId="102" fillId="5" borderId="63" applyNumberFormat="0" applyAlignment="0" applyProtection="0"/>
    <xf numFmtId="0" fontId="104" fillId="0" borderId="64" applyNumberFormat="0" applyFill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5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6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0" fontId="3" fillId="5" borderId="47" xfId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167" fontId="3" fillId="5" borderId="48" xfId="1" applyNumberFormat="1" applyFont="1" applyFill="1" applyBorder="1" applyAlignment="1">
      <alignment horizontal="center"/>
    </xf>
    <xf numFmtId="4" fontId="3" fillId="5" borderId="48" xfId="1" applyNumberFormat="1" applyFont="1" applyFill="1" applyBorder="1" applyAlignment="1">
      <alignment horizontal="center" wrapText="1"/>
    </xf>
    <xf numFmtId="4" fontId="3" fillId="5" borderId="48" xfId="1" applyNumberFormat="1" applyFont="1" applyFill="1" applyBorder="1" applyAlignment="1">
      <alignment horizontal="center"/>
    </xf>
    <xf numFmtId="4" fontId="3" fillId="5" borderId="48" xfId="6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14" fontId="82" fillId="0" borderId="0" xfId="0" applyNumberFormat="1" applyFont="1" applyAlignment="1">
      <alignment horizontal="left"/>
    </xf>
    <xf numFmtId="4" fontId="2" fillId="0" borderId="0" xfId="6" applyNumberFormat="1" applyFont="1" applyBorder="1" applyAlignment="1">
      <alignment horizontal="right"/>
    </xf>
    <xf numFmtId="166" fontId="21" fillId="0" borderId="0" xfId="1" applyNumberFormat="1" applyFont="1"/>
    <xf numFmtId="43" fontId="21" fillId="0" borderId="0" xfId="1" applyNumberFormat="1" applyFont="1"/>
    <xf numFmtId="43" fontId="84" fillId="0" borderId="0" xfId="0" applyNumberFormat="1" applyFont="1" applyAlignment="1">
      <alignment horizontal="center" vertical="top" wrapText="1"/>
    </xf>
    <xf numFmtId="4" fontId="2" fillId="0" borderId="0" xfId="2" applyNumberFormat="1" applyFont="1" applyFill="1" applyBorder="1" applyAlignment="1">
      <alignment horizontal="left"/>
    </xf>
    <xf numFmtId="4" fontId="83" fillId="0" borderId="0" xfId="2" applyNumberFormat="1" applyFont="1" applyFill="1" applyBorder="1" applyAlignment="1">
      <alignment horizontal="left"/>
    </xf>
    <xf numFmtId="166" fontId="2" fillId="0" borderId="0" xfId="1" applyNumberFormat="1"/>
    <xf numFmtId="4" fontId="83" fillId="0" borderId="0" xfId="1" applyNumberFormat="1" applyFont="1"/>
    <xf numFmtId="172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5" fillId="0" borderId="0" xfId="0" applyNumberFormat="1" applyFont="1" applyAlignment="1">
      <alignment horizontal="right"/>
    </xf>
    <xf numFmtId="43" fontId="2" fillId="0" borderId="1" xfId="7" applyFont="1" applyFill="1" applyBorder="1"/>
    <xf numFmtId="172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43" fontId="73" fillId="0" borderId="0" xfId="7" applyFont="1"/>
    <xf numFmtId="0" fontId="22" fillId="0" borderId="0" xfId="1" applyFont="1"/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center" wrapText="1"/>
    </xf>
    <xf numFmtId="1" fontId="88" fillId="0" borderId="0" xfId="0" applyNumberFormat="1" applyFont="1" applyAlignment="1">
      <alignment horizontal="center"/>
    </xf>
    <xf numFmtId="167" fontId="88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6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6" fontId="88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1" xfId="1" applyFont="1" applyFill="1" applyBorder="1" applyAlignment="1">
      <alignment horizontal="center" wrapText="1"/>
    </xf>
    <xf numFmtId="0" fontId="51" fillId="0" borderId="9" xfId="0" applyFont="1" applyBorder="1"/>
    <xf numFmtId="0" fontId="2" fillId="0" borderId="45" xfId="1" applyBorder="1" applyAlignment="1">
      <alignment horizontal="left" vertical="center"/>
    </xf>
    <xf numFmtId="0" fontId="2" fillId="0" borderId="0" xfId="1" applyAlignment="1">
      <alignment horizontal="center" vertical="center"/>
    </xf>
    <xf numFmtId="0" fontId="2" fillId="0" borderId="32" xfId="1" applyBorder="1" applyAlignment="1">
      <alignment horizontal="left" vertical="center" wrapText="1"/>
    </xf>
    <xf numFmtId="0" fontId="2" fillId="0" borderId="47" xfId="1" applyBorder="1" applyAlignment="1">
      <alignment horizontal="right" wrapText="1"/>
    </xf>
    <xf numFmtId="4" fontId="21" fillId="0" borderId="48" xfId="1" applyNumberFormat="1" applyFont="1" applyBorder="1" applyAlignment="1">
      <alignment horizontal="left" wrapText="1"/>
    </xf>
    <xf numFmtId="4" fontId="21" fillId="0" borderId="48" xfId="1" applyNumberFormat="1" applyFont="1" applyBorder="1" applyAlignment="1">
      <alignment horizontal="center"/>
    </xf>
    <xf numFmtId="167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wrapText="1"/>
    </xf>
    <xf numFmtId="1" fontId="21" fillId="0" borderId="48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left"/>
    </xf>
    <xf numFmtId="43" fontId="2" fillId="0" borderId="68" xfId="1" applyNumberFormat="1" applyBorder="1" applyAlignment="1">
      <alignment horizontal="left" vertical="center"/>
    </xf>
    <xf numFmtId="43" fontId="63" fillId="0" borderId="66" xfId="4" applyFont="1" applyFill="1" applyBorder="1" applyAlignment="1">
      <alignment horizontal="center"/>
    </xf>
    <xf numFmtId="43" fontId="49" fillId="0" borderId="66" xfId="3" applyFont="1" applyFill="1" applyBorder="1" applyAlignment="1">
      <alignment horizontal="center"/>
    </xf>
    <xf numFmtId="43" fontId="86" fillId="0" borderId="9" xfId="3" applyFont="1" applyFill="1" applyBorder="1" applyAlignment="1">
      <alignment horizontal="center"/>
    </xf>
    <xf numFmtId="0" fontId="25" fillId="0" borderId="1" xfId="5" applyFont="1" applyBorder="1" applyAlignment="1">
      <alignment vertical="top"/>
    </xf>
    <xf numFmtId="0" fontId="2" fillId="0" borderId="65" xfId="1" applyBorder="1" applyAlignment="1">
      <alignment horizontal="left" vertical="center"/>
    </xf>
    <xf numFmtId="43" fontId="2" fillId="0" borderId="66" xfId="2" applyNumberFormat="1" applyFont="1" applyFill="1" applyBorder="1" applyAlignment="1">
      <alignment horizontal="left" vertical="center"/>
    </xf>
    <xf numFmtId="43" fontId="2" fillId="0" borderId="66" xfId="1" applyNumberFormat="1" applyBorder="1" applyAlignment="1">
      <alignment horizontal="left" vertical="center"/>
    </xf>
    <xf numFmtId="0" fontId="3" fillId="5" borderId="70" xfId="1" applyFont="1" applyFill="1" applyBorder="1" applyAlignment="1">
      <alignment horizontal="center"/>
    </xf>
    <xf numFmtId="0" fontId="3" fillId="5" borderId="71" xfId="1" applyFont="1" applyFill="1" applyBorder="1" applyAlignment="1">
      <alignment horizontal="center"/>
    </xf>
    <xf numFmtId="167" fontId="3" fillId="5" borderId="71" xfId="1" applyNumberFormat="1" applyFont="1" applyFill="1" applyBorder="1" applyAlignment="1">
      <alignment horizontal="center"/>
    </xf>
    <xf numFmtId="4" fontId="3" fillId="5" borderId="71" xfId="1" applyNumberFormat="1" applyFont="1" applyFill="1" applyBorder="1" applyAlignment="1">
      <alignment horizontal="center" wrapText="1"/>
    </xf>
    <xf numFmtId="4" fontId="3" fillId="5" borderId="71" xfId="1" applyNumberFormat="1" applyFont="1" applyFill="1" applyBorder="1" applyAlignment="1">
      <alignment horizontal="center"/>
    </xf>
    <xf numFmtId="0" fontId="3" fillId="5" borderId="72" xfId="1" applyFont="1" applyFill="1" applyBorder="1" applyAlignment="1">
      <alignment horizontal="center"/>
    </xf>
    <xf numFmtId="0" fontId="51" fillId="0" borderId="65" xfId="0" applyFont="1" applyBorder="1" applyAlignment="1">
      <alignment horizontal="left"/>
    </xf>
    <xf numFmtId="0" fontId="51" fillId="0" borderId="66" xfId="0" applyFont="1" applyBorder="1" applyAlignment="1">
      <alignment horizontal="right"/>
    </xf>
    <xf numFmtId="14" fontId="51" fillId="0" borderId="66" xfId="0" applyNumberFormat="1" applyFont="1" applyBorder="1" applyAlignment="1">
      <alignment horizontal="center"/>
    </xf>
    <xf numFmtId="43" fontId="51" fillId="0" borderId="66" xfId="7" applyFont="1" applyFill="1" applyBorder="1" applyAlignment="1">
      <alignment horizontal="right"/>
    </xf>
    <xf numFmtId="43" fontId="51" fillId="0" borderId="66" xfId="7" applyFont="1" applyFill="1" applyBorder="1" applyAlignment="1"/>
    <xf numFmtId="43" fontId="51" fillId="0" borderId="66" xfId="7" applyFont="1" applyFill="1" applyBorder="1" applyAlignment="1">
      <alignment horizontal="right" wrapText="1"/>
    </xf>
    <xf numFmtId="0" fontId="51" fillId="0" borderId="66" xfId="0" applyFont="1" applyBorder="1"/>
    <xf numFmtId="0" fontId="51" fillId="0" borderId="66" xfId="0" applyFont="1" applyBorder="1" applyAlignment="1">
      <alignment horizontal="center"/>
    </xf>
    <xf numFmtId="0" fontId="51" fillId="0" borderId="73" xfId="0" applyFont="1" applyBorder="1" applyAlignment="1">
      <alignment horizontal="right"/>
    </xf>
    <xf numFmtId="14" fontId="2" fillId="0" borderId="69" xfId="1" applyNumberFormat="1" applyBorder="1" applyAlignment="1">
      <alignment horizontal="left"/>
    </xf>
    <xf numFmtId="0" fontId="2" fillId="0" borderId="0" xfId="1" applyAlignment="1">
      <alignment horizontal="left" vertical="center"/>
    </xf>
    <xf numFmtId="0" fontId="2" fillId="0" borderId="66" xfId="1" applyBorder="1"/>
    <xf numFmtId="43" fontId="2" fillId="0" borderId="66" xfId="7" applyFont="1" applyFill="1" applyBorder="1"/>
    <xf numFmtId="43" fontId="2" fillId="0" borderId="66" xfId="7" applyFont="1" applyBorder="1"/>
    <xf numFmtId="0" fontId="21" fillId="0" borderId="10" xfId="1" applyFont="1" applyBorder="1" applyAlignment="1">
      <alignment horizontal="center" vertical="center"/>
    </xf>
    <xf numFmtId="0" fontId="2" fillId="0" borderId="66" xfId="1" applyBorder="1" applyAlignment="1">
      <alignment horizontal="left" vertical="center"/>
    </xf>
    <xf numFmtId="0" fontId="51" fillId="0" borderId="50" xfId="0" applyFont="1" applyBorder="1" applyAlignment="1">
      <alignment horizontal="center"/>
    </xf>
    <xf numFmtId="0" fontId="3" fillId="0" borderId="74" xfId="1" applyFont="1" applyBorder="1" applyAlignment="1">
      <alignment horizontal="center" wrapText="1"/>
    </xf>
    <xf numFmtId="0" fontId="3" fillId="0" borderId="67" xfId="1" applyFont="1" applyBorder="1" applyAlignment="1">
      <alignment horizontal="center" wrapText="1"/>
    </xf>
    <xf numFmtId="14" fontId="51" fillId="0" borderId="73" xfId="0" applyNumberFormat="1" applyFont="1" applyBorder="1" applyAlignment="1">
      <alignment horizontal="center"/>
    </xf>
    <xf numFmtId="43" fontId="51" fillId="0" borderId="73" xfId="7" applyFont="1" applyFill="1" applyBorder="1" applyAlignment="1">
      <alignment horizontal="right"/>
    </xf>
    <xf numFmtId="43" fontId="51" fillId="0" borderId="73" xfId="7" applyFont="1" applyFill="1" applyBorder="1" applyAlignment="1"/>
    <xf numFmtId="43" fontId="51" fillId="0" borderId="73" xfId="7" applyFont="1" applyFill="1" applyBorder="1" applyAlignment="1">
      <alignment horizontal="right" wrapText="1"/>
    </xf>
    <xf numFmtId="0" fontId="51" fillId="0" borderId="73" xfId="0" applyFont="1" applyBorder="1" applyAlignment="1">
      <alignment horizontal="center"/>
    </xf>
    <xf numFmtId="0" fontId="60" fillId="0" borderId="75" xfId="0" applyFont="1" applyBorder="1" applyAlignment="1">
      <alignment horizontal="left"/>
    </xf>
    <xf numFmtId="0" fontId="54" fillId="0" borderId="73" xfId="0" applyFont="1" applyBorder="1" applyAlignment="1">
      <alignment horizontal="center"/>
    </xf>
    <xf numFmtId="4" fontId="54" fillId="0" borderId="73" xfId="0" applyNumberFormat="1" applyFont="1" applyBorder="1"/>
    <xf numFmtId="17" fontId="87" fillId="0" borderId="73" xfId="0" applyNumberFormat="1" applyFont="1" applyBorder="1"/>
    <xf numFmtId="0" fontId="87" fillId="0" borderId="73" xfId="0" applyFont="1" applyBorder="1"/>
    <xf numFmtId="0" fontId="87" fillId="0" borderId="75" xfId="0" applyFont="1" applyBorder="1"/>
    <xf numFmtId="4" fontId="39" fillId="0" borderId="30" xfId="1" applyNumberFormat="1" applyFont="1" applyBorder="1"/>
    <xf numFmtId="4" fontId="49" fillId="0" borderId="68" xfId="1" applyNumberFormat="1" applyFont="1" applyBorder="1"/>
    <xf numFmtId="4" fontId="47" fillId="13" borderId="48" xfId="1" applyNumberFormat="1" applyFont="1" applyFill="1" applyBorder="1"/>
    <xf numFmtId="0" fontId="2" fillId="0" borderId="66" xfId="1" applyBorder="1" applyAlignment="1">
      <alignment horizontal="center" vertical="center"/>
    </xf>
    <xf numFmtId="0" fontId="67" fillId="0" borderId="67" xfId="1" applyFont="1" applyBorder="1" applyAlignment="1">
      <alignment horizontal="left" vertical="center" wrapText="1"/>
    </xf>
    <xf numFmtId="167" fontId="59" fillId="0" borderId="0" xfId="1" applyNumberFormat="1" applyFont="1" applyAlignment="1">
      <alignment horizontal="right"/>
    </xf>
    <xf numFmtId="0" fontId="2" fillId="0" borderId="10" xfId="1" applyBorder="1" applyAlignment="1">
      <alignment horizontal="left" vertical="center"/>
    </xf>
    <xf numFmtId="0" fontId="51" fillId="0" borderId="66" xfId="0" applyFont="1" applyBorder="1" applyAlignment="1">
      <alignment horizontal="left"/>
    </xf>
    <xf numFmtId="0" fontId="3" fillId="0" borderId="66" xfId="1" applyFont="1" applyBorder="1" applyAlignment="1">
      <alignment horizontal="center" wrapText="1"/>
    </xf>
    <xf numFmtId="0" fontId="51" fillId="0" borderId="10" xfId="0" applyFont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3" fillId="0" borderId="76" xfId="1" applyFont="1" applyBorder="1" applyAlignment="1">
      <alignment horizontal="center" wrapText="1"/>
    </xf>
    <xf numFmtId="0" fontId="51" fillId="0" borderId="77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73" xfId="0" applyFont="1" applyBorder="1"/>
    <xf numFmtId="0" fontId="2" fillId="0" borderId="68" xfId="1" applyBorder="1" applyAlignment="1">
      <alignment horizontal="left" vertical="center"/>
    </xf>
    <xf numFmtId="0" fontId="2" fillId="0" borderId="68" xfId="1" applyBorder="1" applyAlignment="1">
      <alignment horizontal="center" vertical="center"/>
    </xf>
    <xf numFmtId="0" fontId="21" fillId="0" borderId="68" xfId="1" applyFont="1" applyBorder="1" applyAlignment="1">
      <alignment horizontal="center" vertical="center"/>
    </xf>
    <xf numFmtId="43" fontId="67" fillId="0" borderId="0" xfId="1" applyNumberFormat="1" applyFont="1"/>
    <xf numFmtId="14" fontId="2" fillId="0" borderId="66" xfId="1" applyNumberFormat="1" applyBorder="1" applyAlignment="1">
      <alignment horizontal="center" vertical="center"/>
    </xf>
    <xf numFmtId="0" fontId="2" fillId="0" borderId="67" xfId="1" applyBorder="1" applyAlignment="1">
      <alignment horizontal="left" vertical="center" wrapText="1"/>
    </xf>
    <xf numFmtId="0" fontId="2" fillId="0" borderId="46" xfId="1" applyBorder="1" applyAlignment="1">
      <alignment horizontal="left" vertical="center"/>
    </xf>
    <xf numFmtId="167" fontId="2" fillId="0" borderId="10" xfId="1" applyNumberFormat="1" applyBorder="1" applyAlignment="1">
      <alignment horizontal="center" vertical="center"/>
    </xf>
    <xf numFmtId="167" fontId="2" fillId="0" borderId="66" xfId="1" applyNumberForma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76" xfId="1" applyBorder="1" applyAlignment="1">
      <alignment horizontal="left" vertical="center" wrapText="1"/>
    </xf>
    <xf numFmtId="4" fontId="2" fillId="0" borderId="66" xfId="1" applyNumberFormat="1" applyBorder="1" applyAlignment="1">
      <alignment horizontal="center" wrapText="1"/>
    </xf>
    <xf numFmtId="0" fontId="21" fillId="0" borderId="66" xfId="1" applyFont="1" applyBorder="1" applyAlignment="1">
      <alignment horizontal="center" vertical="center"/>
    </xf>
    <xf numFmtId="0" fontId="60" fillId="0" borderId="30" xfId="8" applyNumberFormat="1" applyFont="1" applyBorder="1" applyAlignment="1">
      <alignment horizontal="center"/>
    </xf>
    <xf numFmtId="0" fontId="85" fillId="0" borderId="0" xfId="0" applyFont="1" applyAlignment="1">
      <alignment horizontal="right"/>
    </xf>
    <xf numFmtId="0" fontId="85" fillId="0" borderId="0" xfId="12" applyFont="1" applyAlignment="1">
      <alignment horizontal="right"/>
    </xf>
    <xf numFmtId="17" fontId="3" fillId="0" borderId="0" xfId="1" applyNumberFormat="1" applyFont="1" applyAlignment="1">
      <alignment horizontal="center"/>
    </xf>
    <xf numFmtId="0" fontId="2" fillId="0" borderId="16" xfId="1" applyBorder="1" applyAlignment="1">
      <alignment horizontal="left" vertical="center"/>
    </xf>
    <xf numFmtId="0" fontId="54" fillId="0" borderId="78" xfId="0" applyFont="1" applyBorder="1" applyAlignment="1">
      <alignment horizontal="center"/>
    </xf>
    <xf numFmtId="0" fontId="51" fillId="0" borderId="0" xfId="0" applyFont="1" applyAlignment="1">
      <alignment horizontal="left"/>
    </xf>
    <xf numFmtId="43" fontId="25" fillId="0" borderId="30" xfId="1" applyNumberFormat="1" applyFont="1" applyBorder="1"/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1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Accent1" xfId="31" xr:uid="{00000000-0005-0000-0000-000012000000}"/>
    <cellStyle name="Accent2" xfId="32" xr:uid="{00000000-0005-0000-0000-000013000000}"/>
    <cellStyle name="Accent3" xfId="33" xr:uid="{00000000-0005-0000-0000-000014000000}"/>
    <cellStyle name="Accent4" xfId="34" xr:uid="{00000000-0005-0000-0000-000015000000}"/>
    <cellStyle name="Accent5" xfId="35" xr:uid="{00000000-0005-0000-0000-000016000000}"/>
    <cellStyle name="Accent6" xfId="36" xr:uid="{00000000-0005-0000-0000-000017000000}"/>
    <cellStyle name="Bad" xfId="37" xr:uid="{00000000-0005-0000-0000-000018000000}"/>
    <cellStyle name="Calculation" xfId="38" xr:uid="{00000000-0005-0000-0000-000019000000}"/>
    <cellStyle name="Calculation 2" xfId="54" xr:uid="{00000000-0005-0000-0000-00001A000000}"/>
    <cellStyle name="Check Cell" xfId="39" xr:uid="{00000000-0005-0000-0000-00001B000000}"/>
    <cellStyle name="Explanatory Text" xfId="40" xr:uid="{00000000-0005-0000-0000-00001C000000}"/>
    <cellStyle name="Good" xfId="41" xr:uid="{00000000-0005-0000-0000-00001D000000}"/>
    <cellStyle name="Heading 1" xfId="42" xr:uid="{00000000-0005-0000-0000-00001E000000}"/>
    <cellStyle name="Heading 2" xfId="43" xr:uid="{00000000-0005-0000-0000-00001F000000}"/>
    <cellStyle name="Heading 3" xfId="44" xr:uid="{00000000-0005-0000-0000-000020000000}"/>
    <cellStyle name="Heading 4" xfId="45" xr:uid="{00000000-0005-0000-0000-000021000000}"/>
    <cellStyle name="Input" xfId="46" xr:uid="{00000000-0005-0000-0000-000022000000}"/>
    <cellStyle name="Input 2" xfId="55" xr:uid="{00000000-0005-0000-0000-000023000000}"/>
    <cellStyle name="Linked Cell" xfId="47" xr:uid="{00000000-0005-0000-0000-000024000000}"/>
    <cellStyle name="Millares" xfId="7" builtinId="3"/>
    <cellStyle name="Millares 2" xfId="3" xr:uid="{00000000-0005-0000-0000-000026000000}"/>
    <cellStyle name="Millares 2 2" xfId="4" xr:uid="{00000000-0005-0000-0000-000027000000}"/>
    <cellStyle name="Millares 2 2 2" xfId="10" xr:uid="{00000000-0005-0000-0000-000028000000}"/>
    <cellStyle name="Millares 3" xfId="8" xr:uid="{00000000-0005-0000-0000-000029000000}"/>
    <cellStyle name="Millares 5" xfId="60" xr:uid="{00000000-0005-0000-0000-00002A000000}"/>
    <cellStyle name="Millares 6" xfId="59" xr:uid="{00000000-0005-0000-0000-00002B000000}"/>
    <cellStyle name="Millares_29 feb DESEMBOLSO2004" xfId="6" xr:uid="{00000000-0005-0000-0000-00002C000000}"/>
    <cellStyle name="Millares_29 feb DESEMBOLSO2004 2" xfId="9" xr:uid="{00000000-0005-0000-0000-00002D000000}"/>
    <cellStyle name="Neutral 2" xfId="48" xr:uid="{00000000-0005-0000-0000-00002E000000}"/>
    <cellStyle name="Normal" xfId="0" builtinId="0"/>
    <cellStyle name="Normal 2" xfId="1" xr:uid="{00000000-0005-0000-0000-000030000000}"/>
    <cellStyle name="Normal 2 2" xfId="5" xr:uid="{00000000-0005-0000-0000-000031000000}"/>
    <cellStyle name="Normal 3" xfId="11" xr:uid="{00000000-0005-0000-0000-000032000000}"/>
    <cellStyle name="Normal 4" xfId="12" xr:uid="{00000000-0005-0000-0000-000033000000}"/>
    <cellStyle name="Note" xfId="49" xr:uid="{00000000-0005-0000-0000-000034000000}"/>
    <cellStyle name="Note 2" xfId="56" xr:uid="{00000000-0005-0000-0000-000035000000}"/>
    <cellStyle name="Output" xfId="50" xr:uid="{00000000-0005-0000-0000-000036000000}"/>
    <cellStyle name="Output 2" xfId="57" xr:uid="{00000000-0005-0000-0000-000037000000}"/>
    <cellStyle name="Porcentaje 2" xfId="2" xr:uid="{00000000-0005-0000-0000-000038000000}"/>
    <cellStyle name="Title" xfId="51" xr:uid="{00000000-0005-0000-0000-000039000000}"/>
    <cellStyle name="Total 2" xfId="52" xr:uid="{00000000-0005-0000-0000-00003A000000}"/>
    <cellStyle name="Total 3" xfId="58" xr:uid="{00000000-0005-0000-0000-00003B000000}"/>
    <cellStyle name="Warning Text" xfId="53" xr:uid="{00000000-0005-0000-0000-00003C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1167580</xdr:colOff>
      <xdr:row>47</xdr:row>
      <xdr:rowOff>84498</xdr:rowOff>
    </xdr:from>
    <xdr:to>
      <xdr:col>9</xdr:col>
      <xdr:colOff>3372771</xdr:colOff>
      <xdr:row>52</xdr:row>
      <xdr:rowOff>192038</xdr:rowOff>
    </xdr:to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2399" y="21607925"/>
          <a:ext cx="2205191" cy="1113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226"/>
  <sheetViews>
    <sheetView topLeftCell="A79" zoomScaleNormal="100" workbookViewId="0">
      <selection activeCell="F103" sqref="F103:G103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13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77"/>
    </row>
    <row r="2" spans="1:15" ht="14.25" customHeight="1" x14ac:dyDescent="0.5">
      <c r="A2" s="426"/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77"/>
    </row>
    <row r="3" spans="1:15" ht="18.75" customHeight="1" x14ac:dyDescent="0.5">
      <c r="A3" s="429" t="s">
        <v>172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77"/>
    </row>
    <row r="4" spans="1:15" ht="13.5" customHeight="1" x14ac:dyDescent="0.25">
      <c r="A4" s="448" t="s">
        <v>606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</row>
    <row r="5" spans="1:15" ht="13.5" customHeight="1" x14ac:dyDescent="0.25">
      <c r="A5" s="449" t="s">
        <v>171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30" t="s">
        <v>615</v>
      </c>
      <c r="G7" s="431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50" t="s">
        <v>168</v>
      </c>
      <c r="B8" s="450"/>
      <c r="C8" s="450"/>
      <c r="D8" s="450"/>
      <c r="E8" s="450"/>
      <c r="F8" s="450"/>
      <c r="G8" s="24" t="s">
        <v>167</v>
      </c>
      <c r="H8" s="432"/>
      <c r="I8" s="432"/>
      <c r="J8" s="432"/>
      <c r="K8" s="432"/>
      <c r="L8" s="432"/>
      <c r="M8" s="72"/>
    </row>
    <row r="9" spans="1:15" ht="18.75" customHeight="1" x14ac:dyDescent="0.4">
      <c r="A9" s="19" t="s">
        <v>166</v>
      </c>
      <c r="B9" s="19"/>
      <c r="C9" s="24"/>
      <c r="D9" s="432">
        <v>5</v>
      </c>
      <c r="E9" s="432"/>
      <c r="F9" s="416"/>
      <c r="G9" s="415" t="s">
        <v>613</v>
      </c>
      <c r="H9" s="432"/>
      <c r="I9" s="432"/>
      <c r="J9" s="432"/>
      <c r="K9" s="432"/>
      <c r="L9" s="432"/>
      <c r="M9" s="416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33">
        <f>K210</f>
        <v>1999857.1964479999</v>
      </c>
      <c r="I10" s="433"/>
      <c r="J10" s="433"/>
      <c r="K10" s="433"/>
      <c r="L10" s="433"/>
      <c r="M10" s="72"/>
      <c r="O10" s="225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 t="str">
        <f>'CUENTA T FR'!DH3</f>
        <v>40390961627</v>
      </c>
      <c r="G11" s="69" t="s">
        <v>162</v>
      </c>
      <c r="H11" s="68"/>
      <c r="I11" s="444">
        <v>40434911958</v>
      </c>
      <c r="J11" s="444"/>
      <c r="K11" s="444"/>
      <c r="L11" s="444"/>
      <c r="M11" s="67"/>
    </row>
    <row r="12" spans="1:15" ht="13.5" customHeight="1" x14ac:dyDescent="0.25">
      <c r="A12" s="450" t="s">
        <v>161</v>
      </c>
      <c r="B12" s="450"/>
      <c r="C12" s="450"/>
      <c r="D12" s="450"/>
      <c r="E12" s="450"/>
      <c r="F12" s="450"/>
      <c r="G12" s="450" t="s">
        <v>160</v>
      </c>
      <c r="H12" s="450"/>
      <c r="I12" s="450"/>
      <c r="J12" s="450"/>
      <c r="K12" s="450"/>
      <c r="L12" s="450"/>
      <c r="M12" s="450"/>
    </row>
    <row r="13" spans="1:15" ht="13.5" customHeight="1" x14ac:dyDescent="0.25">
      <c r="A13" s="415" t="s">
        <v>159</v>
      </c>
      <c r="B13" s="432"/>
      <c r="C13" s="432"/>
      <c r="D13" s="432"/>
      <c r="E13" s="432"/>
      <c r="F13" s="416"/>
      <c r="G13" s="19" t="s">
        <v>158</v>
      </c>
      <c r="H13" s="24"/>
      <c r="I13" s="433">
        <f>H10-K95</f>
        <v>1996891.4064479999</v>
      </c>
      <c r="J13" s="433"/>
      <c r="K13" s="433"/>
      <c r="L13" s="447"/>
      <c r="M13" s="24"/>
    </row>
    <row r="14" spans="1:15" ht="13.5" customHeight="1" x14ac:dyDescent="0.25">
      <c r="A14" s="451" t="s">
        <v>157</v>
      </c>
      <c r="B14" s="434" t="s">
        <v>153</v>
      </c>
      <c r="C14" s="434" t="s">
        <v>152</v>
      </c>
      <c r="D14" s="434" t="s">
        <v>156</v>
      </c>
      <c r="E14" s="434" t="s">
        <v>150</v>
      </c>
      <c r="F14" s="436" t="s">
        <v>155</v>
      </c>
      <c r="G14" s="437"/>
      <c r="H14" s="440" t="s">
        <v>154</v>
      </c>
      <c r="I14" s="441"/>
      <c r="J14" s="441"/>
      <c r="K14" s="441"/>
      <c r="L14" s="441"/>
      <c r="M14" s="442" t="s">
        <v>149</v>
      </c>
    </row>
    <row r="15" spans="1:15" ht="41.25" customHeight="1" thickBot="1" x14ac:dyDescent="0.3">
      <c r="A15" s="452"/>
      <c r="B15" s="435"/>
      <c r="C15" s="435"/>
      <c r="D15" s="435"/>
      <c r="E15" s="435"/>
      <c r="F15" s="438"/>
      <c r="G15" s="439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43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24" t="s">
        <v>148</v>
      </c>
      <c r="G16" s="425"/>
      <c r="H16" s="58">
        <f>I17+I34+I39+I44+I53+I68+I73+I91+I117</f>
        <v>118902.79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21" t="s">
        <v>147</v>
      </c>
      <c r="G17" s="422"/>
      <c r="H17" s="51"/>
      <c r="I17" s="51">
        <f>J18+J20+J22+J24+J26+J28+J30+J32</f>
        <v>82761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17" t="s">
        <v>146</v>
      </c>
      <c r="G18" s="418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17" t="s">
        <v>146</v>
      </c>
      <c r="G19" s="418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19" t="s">
        <v>145</v>
      </c>
      <c r="G20" s="420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19" t="s">
        <v>145</v>
      </c>
      <c r="G21" s="420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19" t="s">
        <v>144</v>
      </c>
      <c r="G22" s="420"/>
      <c r="H22" s="43"/>
      <c r="I22" s="43"/>
      <c r="J22" s="43">
        <f>K23</f>
        <v>82761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19" t="s">
        <v>144</v>
      </c>
      <c r="G23" s="420"/>
      <c r="H23" s="43"/>
      <c r="I23" s="43"/>
      <c r="J23" s="43"/>
      <c r="K23" s="43">
        <f>'CUENTA T FR'!C75</f>
        <v>82761</v>
      </c>
      <c r="L23" s="43">
        <f>K23/$J$210</f>
        <v>4.1383454852173464E-2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17" t="s">
        <v>143</v>
      </c>
      <c r="G24" s="418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17" t="s">
        <v>143</v>
      </c>
      <c r="G25" s="418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19" t="s">
        <v>142</v>
      </c>
      <c r="G26" s="420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19" t="s">
        <v>142</v>
      </c>
      <c r="G27" s="420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19" t="s">
        <v>141</v>
      </c>
      <c r="G28" s="420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17" t="s">
        <v>140</v>
      </c>
      <c r="G29" s="418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17" t="s">
        <v>139</v>
      </c>
      <c r="G30" s="418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17" t="s">
        <v>139</v>
      </c>
      <c r="G31" s="418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19" t="s">
        <v>138</v>
      </c>
      <c r="G32" s="420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19" t="s">
        <v>138</v>
      </c>
      <c r="G33" s="420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21" t="s">
        <v>137</v>
      </c>
      <c r="G34" s="422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19" t="s">
        <v>136</v>
      </c>
      <c r="G35" s="420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19" t="s">
        <v>136</v>
      </c>
      <c r="G36" s="420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19" t="s">
        <v>135</v>
      </c>
      <c r="G37" s="420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19" t="s">
        <v>135</v>
      </c>
      <c r="G38" s="420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21" t="s">
        <v>134</v>
      </c>
      <c r="G39" s="422"/>
      <c r="H39" s="51"/>
      <c r="I39" s="51">
        <f>J40+J42</f>
        <v>21000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19" t="s">
        <v>133</v>
      </c>
      <c r="G40" s="420"/>
      <c r="H40" s="43"/>
      <c r="I40" s="43"/>
      <c r="J40" s="43">
        <f>K41</f>
        <v>21000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19" t="s">
        <v>133</v>
      </c>
      <c r="G41" s="420"/>
      <c r="H41" s="43"/>
      <c r="I41" s="43"/>
      <c r="J41" s="43"/>
      <c r="K41" s="43">
        <f>'CUENTA T FR'!K75</f>
        <v>21000</v>
      </c>
      <c r="L41" s="43">
        <f>K41/$J$210</f>
        <v>1.0500749772183066E-2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19" t="s">
        <v>132</v>
      </c>
      <c r="G42" s="420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19" t="s">
        <v>132</v>
      </c>
      <c r="G43" s="420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21" t="s">
        <v>131</v>
      </c>
      <c r="G44" s="422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19" t="s">
        <v>130</v>
      </c>
      <c r="G45" s="420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19" t="s">
        <v>130</v>
      </c>
      <c r="G46" s="420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19" t="s">
        <v>129</v>
      </c>
      <c r="G47" s="420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19" t="s">
        <v>129</v>
      </c>
      <c r="G48" s="420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15" t="s">
        <v>128</v>
      </c>
      <c r="G49" s="416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15" t="s">
        <v>128</v>
      </c>
      <c r="G50" s="416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15" t="s">
        <v>127</v>
      </c>
      <c r="G51" s="416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15" t="s">
        <v>127</v>
      </c>
      <c r="G52" s="416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21" t="s">
        <v>126</v>
      </c>
      <c r="G53" s="422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27" t="s">
        <v>125</v>
      </c>
      <c r="G54" s="428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27" t="s">
        <v>125</v>
      </c>
      <c r="G55" s="428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17" t="s">
        <v>124</v>
      </c>
      <c r="G56" s="418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19" t="s">
        <v>123</v>
      </c>
      <c r="G57" s="420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19" t="s">
        <v>596</v>
      </c>
      <c r="G58" s="420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19" t="s">
        <v>122</v>
      </c>
      <c r="G59" s="420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17" t="s">
        <v>121</v>
      </c>
      <c r="G60" s="418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19" t="s">
        <v>120</v>
      </c>
      <c r="G61" s="420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19" t="s">
        <v>118</v>
      </c>
      <c r="G64" s="420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19" t="s">
        <v>118</v>
      </c>
      <c r="G65" s="420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21" t="s">
        <v>117</v>
      </c>
      <c r="G68" s="422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17" t="s">
        <v>116</v>
      </c>
      <c r="G69" s="418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17" t="s">
        <v>116</v>
      </c>
      <c r="G70" s="418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17" t="s">
        <v>115</v>
      </c>
      <c r="G71" s="418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17" t="s">
        <v>115</v>
      </c>
      <c r="G72" s="418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21" t="s">
        <v>114</v>
      </c>
      <c r="G73" s="422"/>
      <c r="H73" s="51"/>
      <c r="I73" s="51">
        <f>J74+J80+J89</f>
        <v>12176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15" t="s">
        <v>597</v>
      </c>
      <c r="G74" s="416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19" t="s">
        <v>113</v>
      </c>
      <c r="G75" s="420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19" t="s">
        <v>111</v>
      </c>
      <c r="G77" s="420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19" t="s">
        <v>571</v>
      </c>
      <c r="G78" s="420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19" t="s">
        <v>109</v>
      </c>
      <c r="G79" s="420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59363.01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19" t="s">
        <v>108</v>
      </c>
      <c r="G80" s="420"/>
      <c r="H80" s="43"/>
      <c r="I80" s="43"/>
      <c r="J80" s="43">
        <f>K81+K82+K83+K84+K85+K87+K86+K88</f>
        <v>12176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15" t="s">
        <v>574</v>
      </c>
      <c r="G82" s="416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15" t="s">
        <v>107</v>
      </c>
      <c r="G83" s="416"/>
      <c r="H83" s="43"/>
      <c r="I83" s="43"/>
      <c r="J83" s="43"/>
      <c r="K83" s="43">
        <f>'CUENTA T FR'!AI75</f>
        <v>12176</v>
      </c>
      <c r="L83" s="43">
        <f t="shared" si="0"/>
        <v>6.0884347250524289E-3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15" t="s">
        <v>106</v>
      </c>
      <c r="G84" s="416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15" t="s">
        <v>105</v>
      </c>
      <c r="G85" s="416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15" t="s">
        <v>599</v>
      </c>
      <c r="G86" s="416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15" t="s">
        <v>600</v>
      </c>
      <c r="G87" s="416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15" t="s">
        <v>601</v>
      </c>
      <c r="G88" s="416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21" t="s">
        <v>103</v>
      </c>
      <c r="G91" s="422"/>
      <c r="H91" s="51"/>
      <c r="I91" s="51">
        <f>J92+J94+J96+J98+J100+J104+J107+J113</f>
        <v>2965.79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19" t="s">
        <v>102</v>
      </c>
      <c r="G92" s="420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19" t="s">
        <v>102</v>
      </c>
      <c r="G93" s="420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19" t="s">
        <v>101</v>
      </c>
      <c r="G94" s="420"/>
      <c r="H94" s="43"/>
      <c r="I94" s="43"/>
      <c r="J94" s="43">
        <f>K95</f>
        <v>2965.79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19" t="s">
        <v>101</v>
      </c>
      <c r="G95" s="420"/>
      <c r="H95" s="43"/>
      <c r="I95" s="43"/>
      <c r="J95" s="43"/>
      <c r="K95" s="43">
        <f>'CUENTA T FR'!AQ75</f>
        <v>2965.79</v>
      </c>
      <c r="L95" s="43">
        <f>K95/$J$210</f>
        <v>1.4830008888972769E-3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19" t="s">
        <v>100</v>
      </c>
      <c r="G96" s="420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19" t="s">
        <v>100</v>
      </c>
      <c r="G97" s="420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17" t="s">
        <v>99</v>
      </c>
      <c r="G98" s="418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17" t="s">
        <v>99</v>
      </c>
      <c r="G99" s="418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19" t="s">
        <v>98</v>
      </c>
      <c r="G100" s="420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17" t="s">
        <v>97</v>
      </c>
      <c r="G101" s="418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17" t="s">
        <v>96</v>
      </c>
      <c r="G102" s="418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17" t="s">
        <v>95</v>
      </c>
      <c r="G103" s="418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17" t="s">
        <v>94</v>
      </c>
      <c r="G104" s="418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15" t="s">
        <v>93</v>
      </c>
      <c r="G105" s="416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19" t="s">
        <v>92</v>
      </c>
      <c r="G106" s="420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19" t="s">
        <v>91</v>
      </c>
      <c r="G107" s="420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15" t="s">
        <v>90</v>
      </c>
      <c r="G108" s="416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15" t="s">
        <v>89</v>
      </c>
      <c r="G110" s="416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15" t="s">
        <v>88</v>
      </c>
      <c r="G112" s="416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17" t="s">
        <v>87</v>
      </c>
      <c r="G113" s="418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19" t="s">
        <v>86</v>
      </c>
      <c r="G114" s="420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19" t="s">
        <v>85</v>
      </c>
      <c r="G115" s="420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19" t="s">
        <v>84</v>
      </c>
      <c r="G116" s="420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21" t="s">
        <v>83</v>
      </c>
      <c r="G117" s="422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24" t="s">
        <v>81</v>
      </c>
      <c r="G121" s="425"/>
      <c r="H121" s="58">
        <f>I122+I127+I134+I145+I148+I159+I180+I193</f>
        <v>1880954.4064480001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21" t="s">
        <v>80</v>
      </c>
      <c r="G122" s="422"/>
      <c r="H122" s="51"/>
      <c r="I122" s="51">
        <f>J123+J125</f>
        <v>439482.13999999996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439482.13999999996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439482.13999999996</v>
      </c>
      <c r="L124" s="43">
        <f>K124/$J$210</f>
        <v>0.21975676102302505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21" t="s">
        <v>76</v>
      </c>
      <c r="G127" s="422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21" t="s">
        <v>72</v>
      </c>
      <c r="G134" s="422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21" t="s">
        <v>67</v>
      </c>
      <c r="G145" s="422"/>
      <c r="H145" s="51"/>
      <c r="I145" s="51">
        <f>J146</f>
        <v>97746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97746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97746</v>
      </c>
      <c r="L147" s="43">
        <f>K147/$J$210</f>
        <v>4.8876489868181237E-2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21" t="s">
        <v>65</v>
      </c>
      <c r="G148" s="422"/>
      <c r="H148" s="51"/>
      <c r="I148" s="51">
        <f>J149+J151+J153+J155+J157</f>
        <v>15800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15800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15800</v>
      </c>
      <c r="L158" s="43">
        <f>K158/$J$210</f>
        <v>7.9005641143091634E-3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21" t="s">
        <v>59</v>
      </c>
      <c r="G159" s="422"/>
      <c r="H159" s="51"/>
      <c r="I159" s="51">
        <f>J160+J166+J170+J174+J178</f>
        <v>47187.01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47187.01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47187.01</v>
      </c>
      <c r="L171" s="43">
        <f>K171/$J$210</f>
        <v>2.3595189738452385E-2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21" t="s">
        <v>39</v>
      </c>
      <c r="G180" s="422"/>
      <c r="H180" s="51"/>
      <c r="I180" s="51">
        <f>J181+J187</f>
        <v>887205.42644800013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82819.709999999992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38699.99</v>
      </c>
      <c r="L182" s="43">
        <f>K182/$J$210</f>
        <v>1.9351376722666042E-2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22160</v>
      </c>
      <c r="L183" s="43">
        <f>K183/$J$210</f>
        <v>1.1080791188170321E-2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21959.72</v>
      </c>
      <c r="L184" s="43">
        <f>K184/$J$210</f>
        <v>1.0980644037485901E-2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804385.71644800017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469045.33</v>
      </c>
      <c r="L189" s="43">
        <f>K189/$J$210</f>
        <v>0.23453941153052529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335340.38644800009</v>
      </c>
      <c r="L192" s="43">
        <f>K192/$J$210</f>
        <v>0.16768216602845801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21" t="s">
        <v>22</v>
      </c>
      <c r="G193" s="422"/>
      <c r="H193" s="51"/>
      <c r="I193" s="51">
        <f>J194+J196+J198+J200+J202+J204+J207</f>
        <v>393533.83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74565.38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74565.38</v>
      </c>
      <c r="L195" s="43">
        <f>K195/$J$210</f>
        <v>3.7285352240368753E-2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29000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29000</v>
      </c>
      <c r="L197" s="43">
        <f>K197/$J$210</f>
        <v>1.4501035399681377E-2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289968.45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289968.45</v>
      </c>
      <c r="L199" s="43">
        <f>K199/$J$210</f>
        <v>0.14499457787037032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2" t="s">
        <v>584</v>
      </c>
      <c r="G209" s="263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1999857.1964480001</v>
      </c>
      <c r="I210" s="33">
        <f>SUM(I16:I208)</f>
        <v>1999857.1964480001</v>
      </c>
      <c r="J210" s="33">
        <f>SUM(J16:J208)</f>
        <v>1999857.1964479999</v>
      </c>
      <c r="K210" s="33">
        <f>SUM(K16:K208)</f>
        <v>1999857.1964479999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46" t="s">
        <v>635</v>
      </c>
      <c r="B219" s="446"/>
      <c r="C219" s="446"/>
      <c r="D219" s="446"/>
      <c r="E219" s="446"/>
      <c r="F219" s="446"/>
      <c r="G219" s="8" t="s">
        <v>636</v>
      </c>
      <c r="H219" s="8"/>
      <c r="I219" s="8"/>
      <c r="J219" s="8" t="s">
        <v>637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23" t="s">
        <v>5</v>
      </c>
      <c r="H220" s="423"/>
      <c r="I220" s="5"/>
      <c r="J220" s="423" t="s">
        <v>4</v>
      </c>
      <c r="K220" s="423"/>
      <c r="L220" s="9"/>
      <c r="M220" s="5"/>
    </row>
    <row r="221" spans="1:13" ht="13.5" customHeight="1" x14ac:dyDescent="0.3">
      <c r="A221" s="414" t="s">
        <v>3</v>
      </c>
      <c r="B221" s="414"/>
      <c r="C221" s="414"/>
      <c r="D221" s="414"/>
      <c r="E221" s="414"/>
      <c r="F221" s="414"/>
      <c r="G221" s="414"/>
      <c r="H221" s="414"/>
      <c r="I221" s="414"/>
      <c r="J221" s="414"/>
      <c r="K221" s="414"/>
      <c r="L221" s="414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45">
        <v>45680</v>
      </c>
      <c r="K225" s="423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43"/>
  <sheetViews>
    <sheetView topLeftCell="A28" workbookViewId="0">
      <selection activeCell="D42" sqref="D42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22" t="s">
        <v>172</v>
      </c>
      <c r="B1" s="522"/>
      <c r="C1" s="522"/>
      <c r="D1" s="522"/>
      <c r="E1" s="522"/>
    </row>
    <row r="2" spans="1:5" ht="20.25" x14ac:dyDescent="0.3">
      <c r="A2" s="523" t="str">
        <f>'CONS. FUENTES FINAN'!A6</f>
        <v>Hospital Dr. Francisco Antonio Gonzalvo</v>
      </c>
      <c r="B2" s="523"/>
      <c r="C2" s="523"/>
      <c r="D2" s="523"/>
      <c r="E2" s="523"/>
    </row>
    <row r="3" spans="1:5" ht="15.75" x14ac:dyDescent="0.25">
      <c r="A3" s="524" t="s">
        <v>471</v>
      </c>
      <c r="B3" s="524"/>
      <c r="C3" s="524"/>
      <c r="D3" s="524"/>
      <c r="E3" s="524"/>
    </row>
    <row r="4" spans="1:5" ht="15.75" x14ac:dyDescent="0.25">
      <c r="A4" s="524">
        <v>2025</v>
      </c>
      <c r="B4" s="524"/>
      <c r="C4" s="524"/>
      <c r="D4" s="524"/>
      <c r="E4" s="524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25" t="s">
        <v>470</v>
      </c>
      <c r="B6" s="527" t="s">
        <v>469</v>
      </c>
      <c r="C6" s="529" t="s">
        <v>468</v>
      </c>
      <c r="D6" s="525" t="s">
        <v>424</v>
      </c>
      <c r="E6" s="525" t="s">
        <v>149</v>
      </c>
    </row>
    <row r="7" spans="1:5" ht="20.25" customHeight="1" thickBot="1" x14ac:dyDescent="0.25">
      <c r="A7" s="526"/>
      <c r="B7" s="528"/>
      <c r="C7" s="530"/>
      <c r="D7" s="526"/>
      <c r="E7" s="526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387714.45</v>
      </c>
      <c r="C9" s="193">
        <f>'CONS. FUENTES FINAN'!H245+'CONS. FUENTES FINAN'!H315</f>
        <v>0</v>
      </c>
      <c r="D9" s="193">
        <f>SUM(B9:C9)</f>
        <v>387714.45</v>
      </c>
      <c r="E9" s="195">
        <f>+D9/D12</f>
        <v>0.32523646998157874</v>
      </c>
    </row>
    <row r="10" spans="1:5" ht="18.75" x14ac:dyDescent="0.3">
      <c r="A10" s="196" t="s">
        <v>465</v>
      </c>
      <c r="B10" s="193">
        <f>'CONSOLIDADO FR'!K192</f>
        <v>335340.38644800009</v>
      </c>
      <c r="C10" s="193">
        <f>'CONS. FUENTES FINAN'!H302</f>
        <v>0</v>
      </c>
      <c r="D10" s="193">
        <f>SUM(B10:C10)</f>
        <v>335340.38644800009</v>
      </c>
      <c r="E10" s="195">
        <f>+D10/D12</f>
        <v>0.28130218909975108</v>
      </c>
    </row>
    <row r="11" spans="1:5" ht="18.75" x14ac:dyDescent="0.3">
      <c r="A11" s="196" t="s">
        <v>464</v>
      </c>
      <c r="B11" s="193">
        <f>'CONSOLIDADO FR'!K188+'CONSOLIDADO FR'!K189</f>
        <v>469045.33</v>
      </c>
      <c r="C11" s="193">
        <f>'CONS. FUENTES FINAN'!H296+'CONS. FUENTES FINAN'!H297+'CONS. FUENTES FINAN'!H298</f>
        <v>0</v>
      </c>
      <c r="D11" s="193">
        <f>SUM(B11:C11)</f>
        <v>469045.33</v>
      </c>
      <c r="E11" s="195">
        <f>+D11/D12</f>
        <v>0.39346134091867013</v>
      </c>
    </row>
    <row r="12" spans="1:5" ht="18.75" x14ac:dyDescent="0.3">
      <c r="A12" s="203" t="s">
        <v>445</v>
      </c>
      <c r="B12" s="189">
        <f>SUM(B9:B11)</f>
        <v>1192100.1664480001</v>
      </c>
      <c r="C12" s="189">
        <f>SUM(C9:C11)</f>
        <v>0</v>
      </c>
      <c r="D12" s="189">
        <f>SUM(D9:D11)</f>
        <v>1192100.1664480001</v>
      </c>
      <c r="E12" s="202">
        <f>+D12/D39</f>
        <v>0.50006279339090121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59363.01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92205.2</v>
      </c>
      <c r="D14" s="192">
        <f>SUM(B14:C14)</f>
        <v>151568.21</v>
      </c>
      <c r="E14" s="195">
        <f>+D14/D16</f>
        <v>1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0</v>
      </c>
      <c r="D15" s="192">
        <f>SUM(B15:C15)</f>
        <v>0</v>
      </c>
      <c r="E15" s="195">
        <f>+D15/D16</f>
        <v>0</v>
      </c>
    </row>
    <row r="16" spans="1:5" ht="18.75" x14ac:dyDescent="0.3">
      <c r="A16" s="203" t="s">
        <v>445</v>
      </c>
      <c r="B16" s="189">
        <f>SUM(B14:B15)</f>
        <v>59363.01</v>
      </c>
      <c r="C16" s="189">
        <f>SUM(C14:C15)</f>
        <v>92205.2</v>
      </c>
      <c r="D16" s="189">
        <f>SUM(D14:D15)</f>
        <v>151568.21</v>
      </c>
      <c r="E16" s="202">
        <f>+D16/D39</f>
        <v>6.3579910996652708E-2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114215.8</v>
      </c>
      <c r="D18" s="192">
        <f t="shared" ref="D18:D33" si="0">SUM(B18:C18)</f>
        <v>114215.8</v>
      </c>
      <c r="E18" s="195">
        <f>+D18/D38</f>
        <v>0.10979833096362289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82761</v>
      </c>
      <c r="C19" s="193">
        <f>'CONS. FUENTES FINAN'!H91+'CONS. FUENTES FINAN'!H93+'CONS. FUENTES FINAN'!H95+'CONS. FUENTES FINAN'!H97</f>
        <v>0</v>
      </c>
      <c r="D19" s="192">
        <f t="shared" si="0"/>
        <v>82761</v>
      </c>
      <c r="E19" s="195">
        <f>+D19/D38</f>
        <v>7.9560092989589826E-2</v>
      </c>
    </row>
    <row r="20" spans="1:5" ht="18.75" x14ac:dyDescent="0.3">
      <c r="A20" s="196" t="s">
        <v>611</v>
      </c>
      <c r="B20" s="193">
        <f>'CONSOLIDADO FR'!K29+'CONSOLIDADO FR'!K31+'CONSOLIDADO FR'!K33</f>
        <v>0</v>
      </c>
      <c r="C20" s="192">
        <f>'CONS. FUENTES FINAN'!H99+'CONS. FUENTES FINAN'!H102+'CONS. FUENTES FINAN'!H104</f>
        <v>0</v>
      </c>
      <c r="D20" s="192">
        <f t="shared" si="0"/>
        <v>0</v>
      </c>
      <c r="E20" s="195"/>
    </row>
    <row r="21" spans="1:5" ht="18.75" x14ac:dyDescent="0.3">
      <c r="A21" s="196" t="s">
        <v>457</v>
      </c>
      <c r="B21" s="193">
        <f>+'CONSOLIDADO FR'!I39</f>
        <v>21000</v>
      </c>
      <c r="C21" s="192">
        <f>'CONS. FUENTES FINAN'!H111</f>
        <v>5150</v>
      </c>
      <c r="D21" s="192">
        <f t="shared" si="0"/>
        <v>26150</v>
      </c>
      <c r="E21" s="195">
        <f>+D21/D38</f>
        <v>2.5138609147760102E-2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2370</v>
      </c>
      <c r="D22" s="192">
        <f t="shared" si="0"/>
        <v>2370</v>
      </c>
      <c r="E22" s="195">
        <f>+D22/D38</f>
        <v>2.2783366608103801E-3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2965.79</v>
      </c>
      <c r="C24" s="192">
        <f>'CONS. FUENTES FINAN'!H182</f>
        <v>836.49</v>
      </c>
      <c r="D24" s="192">
        <f t="shared" si="0"/>
        <v>3802.2799999999997</v>
      </c>
      <c r="E24" s="195">
        <f>+D24/D38</f>
        <v>3.6552210627283088E-3</v>
      </c>
    </row>
    <row r="25" spans="1:5" ht="18.75" x14ac:dyDescent="0.3">
      <c r="A25" s="196" t="s">
        <v>453</v>
      </c>
      <c r="B25" s="193">
        <f>+'CONSOLIDADO FR'!I34+'CONSOLIDADO FR'!K197</f>
        <v>29000</v>
      </c>
      <c r="C25" s="193">
        <f>'CONS. FUENTES FINAN'!H109+'CONS. FUENTES FINAN'!H312+'CONS. FUENTES FINAN'!H337+'CONS. FUENTES FINAN'!H348</f>
        <v>109675.1</v>
      </c>
      <c r="D25" s="192">
        <f t="shared" si="0"/>
        <v>138675.1</v>
      </c>
      <c r="E25" s="195">
        <f>+D25/D38</f>
        <v>0.13331163049432301</v>
      </c>
    </row>
    <row r="26" spans="1:5" ht="18.75" x14ac:dyDescent="0.3">
      <c r="A26" s="196" t="s">
        <v>452</v>
      </c>
      <c r="B26" s="193">
        <f>'CONSOLIDADO FR'!J118+'CONSOLIDADO FR'!J123</f>
        <v>439482.13999999996</v>
      </c>
      <c r="C26" s="192">
        <f>'CONS. FUENTES FINAN'!H208+'CONS. FUENTES FINAN'!H214+'CONS. FUENTES FINAN'!H217+'CONS. FUENTES FINAN'!H219</f>
        <v>0</v>
      </c>
      <c r="D26" s="192">
        <f t="shared" si="0"/>
        <v>439482.13999999996</v>
      </c>
      <c r="E26" s="195">
        <f>+D26/D38</f>
        <v>0.42248450267232063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15800</v>
      </c>
      <c r="C28" s="192">
        <f>'CONS. FUENTES FINAN'!H259</f>
        <v>0</v>
      </c>
      <c r="D28" s="192">
        <f t="shared" si="0"/>
        <v>15800</v>
      </c>
      <c r="E28" s="195">
        <f>+D28/D38</f>
        <v>1.5188911072069202E-2</v>
      </c>
    </row>
    <row r="29" spans="1:5" ht="18.75" x14ac:dyDescent="0.3">
      <c r="A29" s="196" t="s">
        <v>449</v>
      </c>
      <c r="B29" s="193">
        <f>+'CONSOLIDADO FR'!K182</f>
        <v>38699.99</v>
      </c>
      <c r="C29" s="192">
        <f>'CONS. FUENTES FINAN'!H288</f>
        <v>0</v>
      </c>
      <c r="D29" s="192">
        <f t="shared" si="0"/>
        <v>38699.99</v>
      </c>
      <c r="E29" s="195">
        <f>+D29/D38</f>
        <v>3.7203209278478949E-2</v>
      </c>
    </row>
    <row r="30" spans="1:5" ht="18.75" x14ac:dyDescent="0.3">
      <c r="A30" s="196" t="s">
        <v>36</v>
      </c>
      <c r="B30" s="193">
        <f>+'CONSOLIDADO FR'!K183</f>
        <v>22160</v>
      </c>
      <c r="C30" s="192">
        <f>'CONS. FUENTES FINAN'!H289+'CONS. FUENTES FINAN'!H290</f>
        <v>3000</v>
      </c>
      <c r="D30" s="192">
        <f t="shared" si="0"/>
        <v>25160</v>
      </c>
      <c r="E30" s="195">
        <f>+D30/D38</f>
        <v>2.4186898897041842E-2</v>
      </c>
    </row>
    <row r="31" spans="1:5" ht="18.75" x14ac:dyDescent="0.3">
      <c r="A31" s="196" t="s">
        <v>448</v>
      </c>
      <c r="B31" s="193">
        <f>+'CONSOLIDADO FR'!K184</f>
        <v>21959.72</v>
      </c>
      <c r="C31" s="192">
        <f>'CONS. FUENTES FINAN'!H291+'CONS. FUENTES FINAN'!H294</f>
        <v>0</v>
      </c>
      <c r="D31" s="192">
        <f t="shared" si="0"/>
        <v>21959.72</v>
      </c>
      <c r="E31" s="195">
        <f>+D31/D38</f>
        <v>2.1110394572629084E-2</v>
      </c>
    </row>
    <row r="32" spans="1:5" ht="18.75" x14ac:dyDescent="0.3">
      <c r="A32" s="196" t="s">
        <v>447</v>
      </c>
      <c r="B32" s="193">
        <f>+'CONSOLIDADO FR'!J194</f>
        <v>74565.38</v>
      </c>
      <c r="C32" s="192">
        <f>'CONS. FUENTES FINAN'!H309</f>
        <v>0</v>
      </c>
      <c r="D32" s="192">
        <f t="shared" si="0"/>
        <v>74565.38</v>
      </c>
      <c r="E32" s="195">
        <f>+D32/D38</f>
        <v>7.1681451004749847E-2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56591.16</v>
      </c>
      <c r="D33" s="192">
        <f t="shared" si="0"/>
        <v>56591.16</v>
      </c>
      <c r="E33" s="191">
        <f>+D33/D38</f>
        <v>5.4402411183875933E-2</v>
      </c>
    </row>
    <row r="34" spans="1:5" ht="18.75" x14ac:dyDescent="0.3">
      <c r="A34" s="203" t="s">
        <v>445</v>
      </c>
      <c r="B34" s="189">
        <f>SUM(B17:B33)</f>
        <v>748394.0199999999</v>
      </c>
      <c r="C34" s="189">
        <f>SUM(C17:C33)</f>
        <v>291838.55000000005</v>
      </c>
      <c r="D34" s="189">
        <f>SUM(D17:D33)</f>
        <v>1040232.57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0</v>
      </c>
      <c r="D36" s="193">
        <f>SUM(B36:C36)</f>
        <v>0</v>
      </c>
      <c r="E36" s="191" t="e">
        <f>+D36/#REF!</f>
        <v>#REF!</v>
      </c>
    </row>
    <row r="37" spans="1:5" ht="19.5" thickBot="1" x14ac:dyDescent="0.35">
      <c r="A37" s="264" t="s">
        <v>196</v>
      </c>
      <c r="B37" s="378"/>
      <c r="C37" s="378">
        <f>'CONS. FUENTES FINAN'!H463</f>
        <v>0</v>
      </c>
      <c r="D37" s="378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379">
        <f>SUM(B18:B33)</f>
        <v>748394.0199999999</v>
      </c>
      <c r="C38" s="379">
        <f>SUM(C18:C33)</f>
        <v>291838.55000000005</v>
      </c>
      <c r="D38" s="379">
        <f>SUM(D18:D33)</f>
        <v>1040232.57</v>
      </c>
      <c r="E38" s="188">
        <f>+D38/D39</f>
        <v>0.43635729561244607</v>
      </c>
    </row>
    <row r="39" spans="1:5" ht="19.5" thickBot="1" x14ac:dyDescent="0.35">
      <c r="A39" s="186" t="s">
        <v>444</v>
      </c>
      <c r="B39" s="187">
        <f>+B12+B16+B38</f>
        <v>1999857.1964480001</v>
      </c>
      <c r="C39" s="187">
        <f>+C12+C16+C38</f>
        <v>384043.75000000006</v>
      </c>
      <c r="D39" s="187">
        <f>+D12+D16+D38</f>
        <v>2383900.9464480001</v>
      </c>
      <c r="E39" s="184">
        <f>+E12+E16+E38</f>
        <v>1</v>
      </c>
    </row>
    <row r="40" spans="1:5" ht="19.5" thickBot="1" x14ac:dyDescent="0.35">
      <c r="A40" s="186" t="s">
        <v>443</v>
      </c>
      <c r="B40" s="185">
        <f>+B39/D39</f>
        <v>0.83890112943986905</v>
      </c>
      <c r="C40" s="185">
        <f>+C39/D39</f>
        <v>0.16109887056013095</v>
      </c>
      <c r="D40" s="185">
        <f>+B40+C40</f>
        <v>1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C2" sqref="C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P77"/>
  <sheetViews>
    <sheetView topLeftCell="DE19" workbookViewId="0">
      <selection activeCell="DH33" sqref="DH33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453" t="s">
        <v>173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  <c r="BL1" s="453"/>
      <c r="BM1" s="453"/>
      <c r="BN1" s="453"/>
      <c r="BO1" s="453"/>
      <c r="BP1" s="453"/>
      <c r="BQ1" s="453"/>
      <c r="BR1" s="453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77">
        <v>1200</v>
      </c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87">
        <f>SUM(A3:DF3)</f>
        <v>1200</v>
      </c>
      <c r="DH3" s="380" t="s">
        <v>738</v>
      </c>
      <c r="DI3" s="277">
        <v>1200</v>
      </c>
      <c r="DJ3" s="275">
        <v>0</v>
      </c>
      <c r="DK3" s="254"/>
      <c r="DL3" s="277">
        <v>1200</v>
      </c>
      <c r="DM3" s="254">
        <f>+DK3+DL3</f>
        <v>1200</v>
      </c>
      <c r="DN3" s="254"/>
      <c r="DO3" s="277"/>
      <c r="DP3" s="357"/>
    </row>
    <row r="4" spans="1:120" ht="15" x14ac:dyDescent="0.25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339">
        <v>1200</v>
      </c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339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58"/>
      <c r="CU4" s="258"/>
      <c r="CV4" s="258"/>
      <c r="CW4" s="258"/>
      <c r="CX4" s="258"/>
      <c r="CY4" s="258"/>
      <c r="CZ4" s="258"/>
      <c r="DA4" s="258"/>
      <c r="DB4" s="258"/>
      <c r="DC4" s="258"/>
      <c r="DD4" s="258"/>
      <c r="DE4" s="258"/>
      <c r="DF4" s="258"/>
      <c r="DG4" s="87">
        <f t="shared" ref="DG4:DG57" si="0">SUM(A4:DF4)</f>
        <v>1200</v>
      </c>
      <c r="DH4" s="380" t="s">
        <v>739</v>
      </c>
      <c r="DI4" s="339">
        <v>1200</v>
      </c>
      <c r="DJ4" s="340">
        <v>0</v>
      </c>
      <c r="DK4" s="254"/>
      <c r="DL4" s="339">
        <v>1200</v>
      </c>
      <c r="DM4" s="254">
        <f t="shared" ref="DM4:DM20" si="1">+DK4+DL4</f>
        <v>1200</v>
      </c>
      <c r="DN4" s="254"/>
      <c r="DO4" s="273"/>
      <c r="DP4" s="357"/>
    </row>
    <row r="5" spans="1:120" ht="15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73">
        <v>1200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58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58"/>
      <c r="CZ5" s="258"/>
      <c r="DA5" s="258"/>
      <c r="DB5" s="258"/>
      <c r="DC5" s="258"/>
      <c r="DD5" s="258"/>
      <c r="DE5" s="258"/>
      <c r="DF5" s="258"/>
      <c r="DG5" s="87">
        <f t="shared" si="0"/>
        <v>1200</v>
      </c>
      <c r="DH5" s="380" t="s">
        <v>740</v>
      </c>
      <c r="DI5" s="273">
        <v>1200</v>
      </c>
      <c r="DJ5" s="274">
        <v>0</v>
      </c>
      <c r="DK5" s="254"/>
      <c r="DL5" s="273">
        <v>1200</v>
      </c>
      <c r="DM5" s="254">
        <f t="shared" si="1"/>
        <v>1200</v>
      </c>
      <c r="DN5" s="254"/>
      <c r="DO5" s="277"/>
      <c r="DP5" s="357"/>
    </row>
    <row r="6" spans="1:120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77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58"/>
      <c r="CU6" s="258"/>
      <c r="CV6" s="258"/>
      <c r="CW6" s="258"/>
      <c r="CX6" s="273">
        <v>74565.38</v>
      </c>
      <c r="CY6" s="258"/>
      <c r="CZ6" s="258"/>
      <c r="DA6" s="258"/>
      <c r="DB6" s="258"/>
      <c r="DC6" s="258"/>
      <c r="DD6" s="258"/>
      <c r="DE6" s="258"/>
      <c r="DF6" s="258"/>
      <c r="DG6" s="87">
        <f t="shared" si="0"/>
        <v>74565.38</v>
      </c>
      <c r="DH6" s="380" t="s">
        <v>741</v>
      </c>
      <c r="DI6" s="273">
        <v>74565.38</v>
      </c>
      <c r="DJ6" s="274">
        <v>3159.55</v>
      </c>
      <c r="DK6" s="254"/>
      <c r="DL6" s="273">
        <v>74565.38</v>
      </c>
      <c r="DM6" s="254">
        <f t="shared" si="1"/>
        <v>74565.38</v>
      </c>
      <c r="DN6" s="254"/>
      <c r="DO6" s="339"/>
      <c r="DP6" s="357"/>
    </row>
    <row r="7" spans="1:120" ht="15" x14ac:dyDescent="0.25">
      <c r="A7" s="258"/>
      <c r="B7" s="258"/>
      <c r="C7" s="275">
        <v>35837.82</v>
      </c>
      <c r="D7" s="258"/>
      <c r="E7" s="258"/>
      <c r="F7" s="258"/>
      <c r="G7" s="258"/>
      <c r="H7" s="258"/>
      <c r="I7" s="258"/>
      <c r="J7" s="258"/>
      <c r="K7" s="277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58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87">
        <f t="shared" si="0"/>
        <v>35837.82</v>
      </c>
      <c r="DH7" s="380" t="s">
        <v>742</v>
      </c>
      <c r="DI7" s="275">
        <v>35837.82</v>
      </c>
      <c r="DJ7" s="275">
        <v>0</v>
      </c>
      <c r="DK7" s="275"/>
      <c r="DL7" s="275">
        <v>35837.82</v>
      </c>
      <c r="DM7" s="254">
        <f t="shared" si="1"/>
        <v>35837.82</v>
      </c>
      <c r="DN7" s="254"/>
      <c r="DO7" s="339"/>
      <c r="DP7" s="357"/>
    </row>
    <row r="8" spans="1:120" ht="15" x14ac:dyDescent="0.25">
      <c r="A8" s="258"/>
      <c r="B8" s="258"/>
      <c r="C8" s="273">
        <v>46923.18</v>
      </c>
      <c r="D8" s="258"/>
      <c r="E8" s="258"/>
      <c r="F8" s="258"/>
      <c r="G8" s="258"/>
      <c r="H8" s="258"/>
      <c r="I8" s="258"/>
      <c r="J8" s="258"/>
      <c r="K8" s="273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77"/>
      <c r="CQ8" s="258"/>
      <c r="CR8" s="258"/>
      <c r="CS8" s="258"/>
      <c r="CT8" s="258"/>
      <c r="CU8" s="258"/>
      <c r="CV8" s="258"/>
      <c r="CW8" s="258"/>
      <c r="CX8" s="258"/>
      <c r="CY8" s="258"/>
      <c r="CZ8" s="258"/>
      <c r="DA8" s="258"/>
      <c r="DB8" s="258"/>
      <c r="DC8" s="258"/>
      <c r="DD8" s="258"/>
      <c r="DE8" s="258"/>
      <c r="DF8" s="258"/>
      <c r="DG8" s="87">
        <f t="shared" si="0"/>
        <v>46923.18</v>
      </c>
      <c r="DH8" s="380" t="s">
        <v>743</v>
      </c>
      <c r="DI8" s="273">
        <v>46923.18</v>
      </c>
      <c r="DJ8" s="274">
        <v>0</v>
      </c>
      <c r="DK8" s="254"/>
      <c r="DL8" s="273">
        <v>46923.18</v>
      </c>
      <c r="DM8" s="254">
        <f t="shared" si="1"/>
        <v>46923.18</v>
      </c>
      <c r="DN8" s="254"/>
      <c r="DO8" s="277"/>
      <c r="DP8" s="357"/>
    </row>
    <row r="9" spans="1:120" ht="15" x14ac:dyDescent="0.2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73">
        <v>1200</v>
      </c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  <c r="DG9" s="87">
        <f t="shared" si="0"/>
        <v>1200</v>
      </c>
      <c r="DH9" s="380" t="s">
        <v>744</v>
      </c>
      <c r="DI9" s="273">
        <v>1200</v>
      </c>
      <c r="DJ9" s="274">
        <v>0</v>
      </c>
      <c r="DK9" s="254"/>
      <c r="DL9" s="273">
        <v>1200</v>
      </c>
      <c r="DM9" s="254">
        <f t="shared" si="1"/>
        <v>1200</v>
      </c>
      <c r="DN9" s="254"/>
      <c r="DO9" s="339"/>
      <c r="DP9" s="357"/>
    </row>
    <row r="10" spans="1:120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77">
        <v>2400</v>
      </c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8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87">
        <f t="shared" si="0"/>
        <v>2400</v>
      </c>
      <c r="DH10" s="380" t="s">
        <v>745</v>
      </c>
      <c r="DI10" s="277">
        <v>2400</v>
      </c>
      <c r="DJ10" s="275">
        <v>0</v>
      </c>
      <c r="DK10" s="275"/>
      <c r="DL10" s="277">
        <v>2400</v>
      </c>
      <c r="DM10" s="254">
        <f t="shared" si="1"/>
        <v>2400</v>
      </c>
      <c r="DN10" s="254"/>
      <c r="DO10" s="277"/>
      <c r="DP10" s="357"/>
    </row>
    <row r="11" spans="1:120" ht="15" x14ac:dyDescent="0.25">
      <c r="A11" s="258"/>
      <c r="B11" s="258"/>
      <c r="C11" s="258"/>
      <c r="D11" s="258"/>
      <c r="E11" s="258"/>
      <c r="F11" s="258"/>
      <c r="G11" s="258"/>
      <c r="H11" s="258"/>
      <c r="I11" s="258"/>
      <c r="J11" s="258"/>
      <c r="K11" s="273">
        <v>1050</v>
      </c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258"/>
      <c r="CY11" s="258"/>
      <c r="CZ11" s="258"/>
      <c r="DA11" s="258"/>
      <c r="DB11" s="258"/>
      <c r="DC11" s="258"/>
      <c r="DD11" s="258"/>
      <c r="DE11" s="258"/>
      <c r="DF11" s="258"/>
      <c r="DG11" s="87">
        <f t="shared" si="0"/>
        <v>1050</v>
      </c>
      <c r="DH11" s="380" t="s">
        <v>746</v>
      </c>
      <c r="DI11" s="273">
        <v>1050</v>
      </c>
      <c r="DJ11" s="274">
        <v>0</v>
      </c>
      <c r="DK11" s="275"/>
      <c r="DL11" s="273">
        <v>1050</v>
      </c>
      <c r="DM11" s="254">
        <f t="shared" si="1"/>
        <v>1050</v>
      </c>
      <c r="DN11" s="254"/>
      <c r="DO11" s="273"/>
      <c r="DP11" s="357"/>
    </row>
    <row r="12" spans="1:120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73">
        <v>2050</v>
      </c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58"/>
      <c r="CZ12" s="273"/>
      <c r="DA12" s="258"/>
      <c r="DB12" s="258"/>
      <c r="DC12" s="258"/>
      <c r="DD12" s="258"/>
      <c r="DE12" s="258"/>
      <c r="DF12" s="258"/>
      <c r="DG12" s="87">
        <f t="shared" si="0"/>
        <v>2050</v>
      </c>
      <c r="DH12" s="380" t="s">
        <v>747</v>
      </c>
      <c r="DI12" s="273">
        <v>2050</v>
      </c>
      <c r="DJ12" s="274">
        <v>0</v>
      </c>
      <c r="DK12" s="274"/>
      <c r="DL12" s="273">
        <v>2050</v>
      </c>
      <c r="DM12" s="254">
        <f t="shared" si="1"/>
        <v>2050</v>
      </c>
      <c r="DN12" s="254"/>
      <c r="DO12" s="273"/>
      <c r="DP12" s="357"/>
    </row>
    <row r="13" spans="1:120" ht="15" x14ac:dyDescent="0.2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>
        <v>27500</v>
      </c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77"/>
      <c r="CZ13" s="258">
        <v>49610</v>
      </c>
      <c r="DA13" s="258"/>
      <c r="DB13" s="258"/>
      <c r="DC13" s="258"/>
      <c r="DD13" s="258"/>
      <c r="DE13" s="258"/>
      <c r="DF13" s="258"/>
      <c r="DG13" s="87">
        <f t="shared" si="0"/>
        <v>77110</v>
      </c>
      <c r="DH13" s="380" t="s">
        <v>748</v>
      </c>
      <c r="DI13" s="277">
        <v>77110</v>
      </c>
      <c r="DJ13" s="275">
        <v>3855.5</v>
      </c>
      <c r="DK13" s="275"/>
      <c r="DL13" s="277">
        <v>77110</v>
      </c>
      <c r="DM13" s="254">
        <f t="shared" si="1"/>
        <v>77110</v>
      </c>
      <c r="DN13" s="254"/>
      <c r="DO13" s="273"/>
      <c r="DP13" s="357"/>
    </row>
    <row r="14" spans="1:120" ht="15.7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>
        <v>48770</v>
      </c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73"/>
      <c r="CU14" s="258"/>
      <c r="CV14" s="258"/>
      <c r="CW14" s="258"/>
      <c r="CX14" s="258"/>
      <c r="CY14" s="258"/>
      <c r="CZ14" s="258">
        <v>37996</v>
      </c>
      <c r="DA14" s="258"/>
      <c r="DB14" s="258"/>
      <c r="DC14" s="258"/>
      <c r="DD14" s="258"/>
      <c r="DE14" s="258"/>
      <c r="DF14" s="258"/>
      <c r="DG14" s="87">
        <f t="shared" si="0"/>
        <v>86766</v>
      </c>
      <c r="DH14" s="380" t="s">
        <v>749</v>
      </c>
      <c r="DI14" s="277">
        <v>86766</v>
      </c>
      <c r="DJ14" s="275">
        <v>4048.5</v>
      </c>
      <c r="DK14" s="335"/>
      <c r="DL14" s="277">
        <v>86766</v>
      </c>
      <c r="DM14" s="254">
        <f t="shared" si="1"/>
        <v>86766</v>
      </c>
      <c r="DN14" s="254"/>
      <c r="DO14" s="273"/>
      <c r="DP14" s="357"/>
    </row>
    <row r="15" spans="1:120" ht="15" x14ac:dyDescent="0.25">
      <c r="A15" s="258"/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>
        <v>19800</v>
      </c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77"/>
      <c r="DA15" s="258"/>
      <c r="DB15" s="258"/>
      <c r="DC15" s="258"/>
      <c r="DD15" s="258"/>
      <c r="DE15" s="258"/>
      <c r="DF15" s="258"/>
      <c r="DG15" s="87">
        <f t="shared" si="0"/>
        <v>19800</v>
      </c>
      <c r="DH15" s="380" t="s">
        <v>750</v>
      </c>
      <c r="DI15" s="277">
        <v>19800</v>
      </c>
      <c r="DJ15" s="275">
        <v>990</v>
      </c>
      <c r="DK15" s="275"/>
      <c r="DL15" s="277">
        <v>19800</v>
      </c>
      <c r="DM15" s="254">
        <f t="shared" si="1"/>
        <v>19800</v>
      </c>
      <c r="DN15" s="254"/>
      <c r="DO15" s="273"/>
      <c r="DP15" s="357"/>
    </row>
    <row r="16" spans="1:120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73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>
        <v>15800</v>
      </c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58"/>
      <c r="CX16" s="258"/>
      <c r="CY16" s="258"/>
      <c r="CZ16" s="258"/>
      <c r="DA16" s="258"/>
      <c r="DB16" s="258"/>
      <c r="DC16" s="258"/>
      <c r="DD16" s="258"/>
      <c r="DE16" s="258"/>
      <c r="DF16" s="258"/>
      <c r="DG16" s="87">
        <f t="shared" si="0"/>
        <v>15800</v>
      </c>
      <c r="DH16" s="380" t="s">
        <v>751</v>
      </c>
      <c r="DI16" s="273">
        <v>15800</v>
      </c>
      <c r="DJ16" s="274">
        <v>790</v>
      </c>
      <c r="DK16" s="275"/>
      <c r="DL16" s="273">
        <v>15800</v>
      </c>
      <c r="DM16" s="254">
        <f t="shared" si="1"/>
        <v>15800</v>
      </c>
      <c r="DN16" s="254"/>
      <c r="DO16" s="277"/>
    </row>
    <row r="17" spans="1:119" ht="15" x14ac:dyDescent="0.25">
      <c r="A17" s="258"/>
      <c r="B17" s="258"/>
      <c r="C17" s="258"/>
      <c r="D17" s="258"/>
      <c r="E17" s="258"/>
      <c r="F17" s="258"/>
      <c r="G17" s="258"/>
      <c r="H17" s="258"/>
      <c r="I17" s="258"/>
      <c r="J17" s="258"/>
      <c r="K17" s="273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73">
        <v>21959.72</v>
      </c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7">
        <f t="shared" si="0"/>
        <v>21959.72</v>
      </c>
      <c r="DH17" s="380" t="s">
        <v>752</v>
      </c>
      <c r="DI17" s="273">
        <v>21959.72</v>
      </c>
      <c r="DJ17" s="274">
        <v>0</v>
      </c>
      <c r="DK17" s="333"/>
      <c r="DL17" s="273">
        <v>21959.72</v>
      </c>
      <c r="DM17" s="254">
        <f t="shared" si="1"/>
        <v>21959.72</v>
      </c>
      <c r="DN17" s="254"/>
      <c r="DO17" s="273"/>
    </row>
    <row r="18" spans="1:119" ht="15.75" x14ac:dyDescent="0.25">
      <c r="A18" s="258"/>
      <c r="B18" s="258"/>
      <c r="C18" s="258"/>
      <c r="D18" s="258"/>
      <c r="E18" s="258"/>
      <c r="F18" s="258"/>
      <c r="G18" s="258"/>
      <c r="H18" s="258"/>
      <c r="I18" s="258"/>
      <c r="J18" s="258"/>
      <c r="K18" s="277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58"/>
      <c r="CU18" s="258"/>
      <c r="CV18" s="258"/>
      <c r="CW18" s="258"/>
      <c r="CX18" s="258"/>
      <c r="CY18" s="258"/>
      <c r="CZ18" s="277">
        <v>12921</v>
      </c>
      <c r="DA18" s="258"/>
      <c r="DB18" s="258"/>
      <c r="DC18" s="258"/>
      <c r="DD18" s="258"/>
      <c r="DE18" s="258"/>
      <c r="DF18" s="258"/>
      <c r="DG18" s="87">
        <f t="shared" si="0"/>
        <v>12921</v>
      </c>
      <c r="DH18" s="380" t="s">
        <v>753</v>
      </c>
      <c r="DI18" s="277">
        <v>12921</v>
      </c>
      <c r="DJ18" s="275">
        <v>547.5</v>
      </c>
      <c r="DK18" s="334"/>
      <c r="DL18" s="277">
        <v>12921</v>
      </c>
      <c r="DM18" s="254">
        <f t="shared" si="1"/>
        <v>12921</v>
      </c>
      <c r="DN18" s="254"/>
      <c r="DO18" s="273"/>
    </row>
    <row r="19" spans="1:119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73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73">
        <v>120930.98</v>
      </c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77"/>
      <c r="DA19" s="258"/>
      <c r="DB19" s="258"/>
      <c r="DC19" s="258"/>
      <c r="DD19" s="258"/>
      <c r="DE19" s="258"/>
      <c r="DF19" s="258"/>
      <c r="DG19" s="87">
        <f t="shared" si="0"/>
        <v>120930.98</v>
      </c>
      <c r="DH19" s="380">
        <v>40398666921</v>
      </c>
      <c r="DI19" s="273">
        <v>120930.98</v>
      </c>
      <c r="DJ19" s="274">
        <v>5942.56</v>
      </c>
      <c r="DK19" s="275"/>
      <c r="DL19" s="273">
        <v>120930.98</v>
      </c>
      <c r="DM19" s="254">
        <f t="shared" si="1"/>
        <v>120930.98</v>
      </c>
      <c r="DN19" s="254"/>
      <c r="DO19" s="273"/>
    </row>
    <row r="20" spans="1:119" ht="15" x14ac:dyDescent="0.25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73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58"/>
      <c r="CY20" s="258"/>
      <c r="CZ20" s="273">
        <v>19116</v>
      </c>
      <c r="DA20" s="258"/>
      <c r="DB20" s="258"/>
      <c r="DC20" s="258"/>
      <c r="DD20" s="258"/>
      <c r="DE20" s="258"/>
      <c r="DF20" s="258"/>
      <c r="DG20" s="87">
        <f t="shared" si="0"/>
        <v>19116</v>
      </c>
      <c r="DH20" s="276" t="s">
        <v>755</v>
      </c>
      <c r="DI20" s="273">
        <v>19116</v>
      </c>
      <c r="DJ20" s="274">
        <v>810</v>
      </c>
      <c r="DK20" s="275"/>
      <c r="DL20" s="273">
        <v>19116</v>
      </c>
      <c r="DM20" s="254">
        <f t="shared" si="1"/>
        <v>19116</v>
      </c>
      <c r="DN20" s="254"/>
      <c r="DO20" s="339"/>
    </row>
    <row r="21" spans="1:119" ht="15" x14ac:dyDescent="0.25">
      <c r="A21" s="258"/>
      <c r="B21" s="258"/>
      <c r="C21" s="258"/>
      <c r="D21" s="258"/>
      <c r="E21" s="258"/>
      <c r="F21" s="258"/>
      <c r="G21" s="258"/>
      <c r="H21" s="258"/>
      <c r="I21" s="258"/>
      <c r="J21" s="258"/>
      <c r="K21" s="277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77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77"/>
      <c r="CU21" s="258"/>
      <c r="CV21" s="258"/>
      <c r="CW21" s="258"/>
      <c r="CX21" s="258"/>
      <c r="CY21" s="273">
        <v>29000</v>
      </c>
      <c r="CZ21" s="258"/>
      <c r="DA21" s="258"/>
      <c r="DB21" s="258"/>
      <c r="DC21" s="258"/>
      <c r="DD21" s="258"/>
      <c r="DE21" s="258"/>
      <c r="DF21" s="258"/>
      <c r="DG21" s="87">
        <f t="shared" si="0"/>
        <v>29000</v>
      </c>
      <c r="DH21" s="380" t="s">
        <v>756</v>
      </c>
      <c r="DI21" s="273">
        <v>29000</v>
      </c>
      <c r="DJ21" s="274">
        <v>1228.81</v>
      </c>
      <c r="DK21" s="275"/>
      <c r="DL21" s="273">
        <v>29000</v>
      </c>
      <c r="DM21" s="297">
        <f>+DK21+DL21</f>
        <v>29000</v>
      </c>
      <c r="DN21" s="254"/>
      <c r="DO21" s="275"/>
    </row>
    <row r="22" spans="1:119" ht="15" x14ac:dyDescent="0.25">
      <c r="A22" s="258"/>
      <c r="B22" s="258"/>
      <c r="C22" s="273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339">
        <v>59312.15</v>
      </c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77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87">
        <f t="shared" si="0"/>
        <v>59312.15</v>
      </c>
      <c r="DH22" s="380" t="s">
        <v>757</v>
      </c>
      <c r="DI22" s="339">
        <v>59312.15</v>
      </c>
      <c r="DJ22" s="340">
        <v>0</v>
      </c>
      <c r="DK22" s="297"/>
      <c r="DL22" s="339">
        <v>59312.15</v>
      </c>
      <c r="DM22" s="297">
        <f>+DK22+DL22</f>
        <v>59312.15</v>
      </c>
      <c r="DN22" s="254"/>
      <c r="DO22" s="277"/>
    </row>
    <row r="23" spans="1:119" ht="15" x14ac:dyDescent="0.25">
      <c r="A23" s="258"/>
      <c r="B23" s="258"/>
      <c r="C23" s="273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8"/>
      <c r="CS23" s="258"/>
      <c r="CT23" s="339">
        <v>69543.77</v>
      </c>
      <c r="CU23" s="258"/>
      <c r="CV23" s="258"/>
      <c r="CW23" s="258"/>
      <c r="CX23" s="258"/>
      <c r="CY23" s="258"/>
      <c r="CZ23" s="254"/>
      <c r="DA23" s="258"/>
      <c r="DB23" s="258"/>
      <c r="DC23" s="258"/>
      <c r="DD23" s="258"/>
      <c r="DE23" s="258"/>
      <c r="DF23" s="258"/>
      <c r="DG23" s="87">
        <f t="shared" si="0"/>
        <v>69543.77</v>
      </c>
      <c r="DH23" s="380" t="s">
        <v>758</v>
      </c>
      <c r="DI23" s="339">
        <v>69543.77</v>
      </c>
      <c r="DJ23" s="340">
        <v>0</v>
      </c>
      <c r="DK23" s="297"/>
      <c r="DL23" s="339">
        <v>69543.77</v>
      </c>
      <c r="DM23" s="297">
        <f>+DK23+DL23</f>
        <v>69543.77</v>
      </c>
      <c r="DN23" s="254"/>
      <c r="DO23" s="273"/>
    </row>
    <row r="24" spans="1:119" ht="15" x14ac:dyDescent="0.2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73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>
        <v>21476</v>
      </c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8"/>
      <c r="CU24" s="258"/>
      <c r="CV24" s="258"/>
      <c r="CW24" s="258"/>
      <c r="CX24" s="258"/>
      <c r="CY24" s="258"/>
      <c r="CZ24" s="258">
        <v>123900</v>
      </c>
      <c r="DA24" s="258"/>
      <c r="DB24" s="258"/>
      <c r="DC24" s="258"/>
      <c r="DD24" s="258"/>
      <c r="DE24" s="258"/>
      <c r="DF24" s="258"/>
      <c r="DG24" s="87">
        <f t="shared" si="0"/>
        <v>145376</v>
      </c>
      <c r="DH24" s="380" t="s">
        <v>759</v>
      </c>
      <c r="DI24" s="339">
        <v>145376</v>
      </c>
      <c r="DJ24" s="340">
        <v>6160</v>
      </c>
      <c r="DK24" s="336"/>
      <c r="DL24" s="339">
        <v>145376</v>
      </c>
      <c r="DM24" s="297">
        <f>SUM(DK24:DL24)</f>
        <v>145376</v>
      </c>
      <c r="DN24" s="254"/>
      <c r="DO24" s="339"/>
    </row>
    <row r="25" spans="1:119" ht="15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77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>
        <v>12176</v>
      </c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77">
        <v>36509</v>
      </c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87">
        <f t="shared" si="0"/>
        <v>48685</v>
      </c>
      <c r="DH25" s="380" t="s">
        <v>760</v>
      </c>
      <c r="DI25" s="339">
        <v>48685</v>
      </c>
      <c r="DJ25" s="340">
        <v>2360.4499999999998</v>
      </c>
      <c r="DK25" s="297"/>
      <c r="DL25" s="339">
        <v>48685</v>
      </c>
      <c r="DM25" s="297">
        <f t="shared" ref="DM25:DM30" si="2">+DK25+DL25</f>
        <v>48685</v>
      </c>
      <c r="DN25" s="254"/>
      <c r="DO25" s="277"/>
    </row>
    <row r="26" spans="1:119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73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>
        <v>33029.99</v>
      </c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75">
        <v>47187.01</v>
      </c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97"/>
      <c r="CU26" s="258"/>
      <c r="CV26" s="258"/>
      <c r="CW26" s="258"/>
      <c r="CX26" s="258"/>
      <c r="CY26" s="258"/>
      <c r="CZ26" s="258"/>
      <c r="DA26" s="258"/>
      <c r="DB26" s="258"/>
      <c r="DC26" s="258"/>
      <c r="DD26" s="258"/>
      <c r="DE26" s="258"/>
      <c r="DF26" s="258"/>
      <c r="DG26" s="87">
        <f t="shared" si="0"/>
        <v>80217</v>
      </c>
      <c r="DH26" s="380" t="s">
        <v>761</v>
      </c>
      <c r="DI26" s="273">
        <v>80217</v>
      </c>
      <c r="DJ26" s="274">
        <v>3317.62</v>
      </c>
      <c r="DK26" s="275">
        <v>47187.01</v>
      </c>
      <c r="DL26" s="277">
        <f>DI26-DK26</f>
        <v>33029.99</v>
      </c>
      <c r="DM26" s="297">
        <f t="shared" si="2"/>
        <v>80217</v>
      </c>
      <c r="DN26" s="254"/>
      <c r="DO26" s="277"/>
    </row>
    <row r="27" spans="1:119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73">
        <v>206409.02</v>
      </c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87">
        <f t="shared" si="0"/>
        <v>206409.02</v>
      </c>
      <c r="DH27" s="380" t="s">
        <v>762</v>
      </c>
      <c r="DI27" s="273">
        <v>206409.02</v>
      </c>
      <c r="DJ27" s="274">
        <v>9938.9500000000007</v>
      </c>
      <c r="DK27" s="297"/>
      <c r="DL27" s="273">
        <v>206409.02</v>
      </c>
      <c r="DM27" s="297">
        <f t="shared" si="2"/>
        <v>206409.02</v>
      </c>
      <c r="DN27" s="254"/>
      <c r="DO27" s="277"/>
    </row>
    <row r="28" spans="1:119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58">
        <v>4700</v>
      </c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4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7">
        <f t="shared" si="0"/>
        <v>4700</v>
      </c>
      <c r="DH28" s="380" t="s">
        <v>763</v>
      </c>
      <c r="DI28" s="339">
        <v>4700</v>
      </c>
      <c r="DJ28" s="340">
        <v>0</v>
      </c>
      <c r="DK28" s="297"/>
      <c r="DL28" s="339">
        <v>4700</v>
      </c>
      <c r="DM28" s="297">
        <f t="shared" si="2"/>
        <v>4700</v>
      </c>
      <c r="DN28" s="254"/>
      <c r="DO28" s="273"/>
    </row>
    <row r="29" spans="1:119" ht="15" x14ac:dyDescent="0.25">
      <c r="A29" s="258"/>
      <c r="B29" s="258"/>
      <c r="C29" s="254"/>
      <c r="D29" s="258"/>
      <c r="E29" s="258"/>
      <c r="F29" s="258"/>
      <c r="G29" s="258"/>
      <c r="H29" s="258"/>
      <c r="I29" s="258"/>
      <c r="J29" s="258"/>
      <c r="K29" s="273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9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258"/>
      <c r="CY29" s="258"/>
      <c r="CZ29" s="339">
        <v>46425.45</v>
      </c>
      <c r="DA29" s="258"/>
      <c r="DB29" s="258"/>
      <c r="DC29" s="258"/>
      <c r="DD29" s="258"/>
      <c r="DE29" s="258"/>
      <c r="DF29" s="258"/>
      <c r="DG29" s="87">
        <f t="shared" si="0"/>
        <v>46425.45</v>
      </c>
      <c r="DH29" s="380" t="s">
        <v>764</v>
      </c>
      <c r="DI29" s="339">
        <v>46425.45</v>
      </c>
      <c r="DJ29" s="340">
        <v>2203.4299999999998</v>
      </c>
      <c r="DK29" s="297"/>
      <c r="DL29" s="339">
        <f t="shared" ref="DL29:DL30" si="3">DI29</f>
        <v>46425.45</v>
      </c>
      <c r="DM29" s="297">
        <f t="shared" si="2"/>
        <v>46425.45</v>
      </c>
      <c r="DN29" s="254"/>
      <c r="DO29" s="280"/>
    </row>
    <row r="30" spans="1:119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>
        <v>38699.99</v>
      </c>
      <c r="CO30" s="258">
        <v>22160</v>
      </c>
      <c r="CP30" s="258"/>
      <c r="CQ30" s="258"/>
      <c r="CR30" s="258"/>
      <c r="CS30" s="258"/>
      <c r="CT30" s="258"/>
      <c r="CU30" s="258"/>
      <c r="CV30" s="258"/>
      <c r="CW30" s="258"/>
      <c r="CX30" s="258"/>
      <c r="CY30" s="258"/>
      <c r="CZ30" s="258"/>
      <c r="DA30" s="258"/>
      <c r="DB30" s="258"/>
      <c r="DC30" s="258"/>
      <c r="DD30" s="258"/>
      <c r="DE30" s="258"/>
      <c r="DF30" s="258"/>
      <c r="DG30" s="87">
        <f t="shared" si="0"/>
        <v>60859.99</v>
      </c>
      <c r="DH30" s="380" t="s">
        <v>765</v>
      </c>
      <c r="DI30" s="339">
        <v>60859.993552000007</v>
      </c>
      <c r="DJ30" s="340">
        <v>277.67657372000002</v>
      </c>
      <c r="DK30" s="358"/>
      <c r="DL30" s="273">
        <f t="shared" si="3"/>
        <v>60859.993552000007</v>
      </c>
      <c r="DM30" s="297">
        <f t="shared" si="2"/>
        <v>60859.993552000007</v>
      </c>
      <c r="DN30" s="254"/>
    </row>
    <row r="31" spans="1:119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>
        <v>6000</v>
      </c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87">
        <f t="shared" si="0"/>
        <v>6000</v>
      </c>
      <c r="DH31" s="380" t="s">
        <v>766</v>
      </c>
      <c r="DI31" s="339">
        <v>6000</v>
      </c>
      <c r="DJ31" s="340">
        <v>0</v>
      </c>
      <c r="DK31" s="359"/>
      <c r="DL31" s="339">
        <f t="shared" ref="DL31:DL35" si="4">DI31</f>
        <v>6000</v>
      </c>
      <c r="DM31" s="360">
        <f>SUM(DK31:DL31)</f>
        <v>6000</v>
      </c>
      <c r="DN31" s="254"/>
    </row>
    <row r="32" spans="1:119" ht="15" x14ac:dyDescent="0.25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D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77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339">
        <v>362992.56</v>
      </c>
      <c r="CU32" s="258"/>
      <c r="CV32" s="258"/>
      <c r="CW32" s="258"/>
      <c r="CX32" s="258"/>
      <c r="CY32" s="258"/>
      <c r="CZ32" s="258"/>
      <c r="DA32" s="258"/>
      <c r="DB32" s="258"/>
      <c r="DC32" s="258"/>
      <c r="DD32" s="258"/>
      <c r="DE32" s="258"/>
      <c r="DF32" s="258"/>
      <c r="DG32" s="87">
        <f t="shared" si="0"/>
        <v>362992.56</v>
      </c>
      <c r="DH32" s="380" t="s">
        <v>769</v>
      </c>
      <c r="DI32" s="339">
        <v>362992.56</v>
      </c>
      <c r="DJ32" s="340">
        <v>18149.63</v>
      </c>
      <c r="DK32" s="297"/>
      <c r="DL32" s="273">
        <f t="shared" si="4"/>
        <v>362992.56</v>
      </c>
      <c r="DM32" s="360">
        <f>SUM(DK32:DL32)</f>
        <v>362992.56</v>
      </c>
      <c r="DN32" s="254"/>
    </row>
    <row r="33" spans="1:118" ht="15" x14ac:dyDescent="0.25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77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340">
        <v>335340.38644800009</v>
      </c>
      <c r="CX33" s="258"/>
      <c r="CY33" s="258"/>
      <c r="CZ33" s="258"/>
      <c r="DA33" s="258"/>
      <c r="DB33" s="258"/>
      <c r="DC33" s="258"/>
      <c r="DD33" s="258"/>
      <c r="DE33" s="258"/>
      <c r="DF33" s="258"/>
      <c r="DG33" s="87">
        <f t="shared" si="0"/>
        <v>335340.38644800009</v>
      </c>
      <c r="DH33" s="276">
        <v>40434911958</v>
      </c>
      <c r="DI33" s="340">
        <v>335340.38644800009</v>
      </c>
      <c r="DJ33" s="340">
        <v>7687.7025000000003</v>
      </c>
      <c r="DK33" s="297">
        <v>198068.97999999998</v>
      </c>
      <c r="DL33" s="273">
        <v>137271.41</v>
      </c>
      <c r="DM33" s="254">
        <f>DK33+DL33</f>
        <v>335340.39</v>
      </c>
      <c r="DN33" s="254"/>
    </row>
    <row r="34" spans="1:118" ht="15" x14ac:dyDescent="0.25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4">
        <v>2965.79</v>
      </c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  <c r="CU34" s="258"/>
      <c r="CV34" s="258"/>
      <c r="CW34" s="258"/>
      <c r="CX34" s="258"/>
      <c r="CY34" s="258"/>
      <c r="CZ34" s="258"/>
      <c r="DA34" s="258"/>
      <c r="DB34" s="258"/>
      <c r="DC34" s="258"/>
      <c r="DD34" s="258"/>
      <c r="DE34" s="258"/>
      <c r="DF34" s="258"/>
      <c r="DG34" s="87">
        <f t="shared" si="0"/>
        <v>2965.79</v>
      </c>
      <c r="DH34" s="298"/>
      <c r="DI34" s="254">
        <v>2965.79</v>
      </c>
      <c r="DJ34" s="254"/>
      <c r="DK34" s="254"/>
      <c r="DL34" s="273">
        <f t="shared" si="4"/>
        <v>2965.79</v>
      </c>
      <c r="DM34" s="254">
        <f t="shared" ref="DM34:DM35" si="5">SUM(DK34:DL34)</f>
        <v>2965.79</v>
      </c>
      <c r="DN34" s="254"/>
    </row>
    <row r="35" spans="1:118" ht="15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4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  <c r="CG35" s="258"/>
      <c r="CH35" s="258"/>
      <c r="CI35" s="258"/>
      <c r="CJ35" s="258"/>
      <c r="CK35" s="258"/>
      <c r="CL35" s="258"/>
      <c r="CM35" s="258"/>
      <c r="CN35" s="258"/>
      <c r="CO35" s="258"/>
      <c r="CP35" s="258"/>
      <c r="CQ35" s="258"/>
      <c r="CR35" s="258"/>
      <c r="CS35" s="258"/>
      <c r="CT35" s="258"/>
      <c r="CU35" s="258"/>
      <c r="CV35" s="258"/>
      <c r="CW35" s="258"/>
      <c r="CX35" s="258"/>
      <c r="CY35" s="258"/>
      <c r="CZ35" s="258"/>
      <c r="DA35" s="258"/>
      <c r="DB35" s="258"/>
      <c r="DC35" s="258"/>
      <c r="DD35" s="258"/>
      <c r="DE35" s="258"/>
      <c r="DF35" s="258"/>
      <c r="DG35" s="87">
        <f t="shared" si="0"/>
        <v>0</v>
      </c>
      <c r="DH35" s="380" t="s">
        <v>770</v>
      </c>
      <c r="DI35" s="254"/>
      <c r="DJ35" s="254"/>
      <c r="DK35" s="254"/>
      <c r="DL35" s="273">
        <f t="shared" si="4"/>
        <v>0</v>
      </c>
      <c r="DM35" s="254">
        <f t="shared" si="5"/>
        <v>0</v>
      </c>
      <c r="DN35" s="254"/>
    </row>
    <row r="36" spans="1:118" ht="15" x14ac:dyDescent="0.25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  <c r="CG36" s="258"/>
      <c r="CH36" s="258"/>
      <c r="CI36" s="258"/>
      <c r="CJ36" s="258"/>
      <c r="CK36" s="258"/>
      <c r="CL36" s="258"/>
      <c r="CM36" s="258"/>
      <c r="CN36" s="258"/>
      <c r="CO36" s="258"/>
      <c r="CP36" s="258"/>
      <c r="CQ36" s="258"/>
      <c r="CR36" s="258"/>
      <c r="CS36" s="258"/>
      <c r="CT36" s="258"/>
      <c r="CU36" s="258"/>
      <c r="CV36" s="258"/>
      <c r="CW36" s="258"/>
      <c r="CX36" s="258"/>
      <c r="CY36" s="258"/>
      <c r="CZ36" s="258"/>
      <c r="DA36" s="258"/>
      <c r="DB36" s="258"/>
      <c r="DC36" s="258"/>
      <c r="DD36" s="258"/>
      <c r="DE36" s="258"/>
      <c r="DF36" s="258"/>
      <c r="DG36" s="87">
        <f t="shared" si="0"/>
        <v>0</v>
      </c>
      <c r="DH36" s="276"/>
      <c r="DI36" s="254"/>
      <c r="DJ36" s="254"/>
      <c r="DK36" s="254"/>
      <c r="DL36" s="254"/>
      <c r="DM36" s="254"/>
      <c r="DN36" s="254"/>
    </row>
    <row r="37" spans="1:118" ht="15.75" x14ac:dyDescent="0.25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7">
        <f t="shared" si="0"/>
        <v>0</v>
      </c>
      <c r="DH37" s="88"/>
      <c r="DI37" s="254"/>
      <c r="DJ37" s="254"/>
      <c r="DK37" s="254"/>
      <c r="DL37" s="254"/>
      <c r="DM37" s="254"/>
      <c r="DN37" s="254"/>
    </row>
    <row r="38" spans="1:118" ht="15.7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58"/>
      <c r="DA38" s="258"/>
      <c r="DB38" s="258"/>
      <c r="DC38" s="258"/>
      <c r="DD38" s="258"/>
      <c r="DE38" s="258"/>
      <c r="DF38" s="258"/>
      <c r="DG38" s="87">
        <f t="shared" si="0"/>
        <v>0</v>
      </c>
      <c r="DH38" s="88"/>
      <c r="DI38" s="254"/>
      <c r="DJ38" s="254"/>
      <c r="DK38" s="254"/>
      <c r="DL38" s="254"/>
      <c r="DM38" s="254"/>
      <c r="DN38" s="254"/>
    </row>
    <row r="39" spans="1:118" ht="15.75" x14ac:dyDescent="0.25">
      <c r="A39" s="258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7">
        <f t="shared" si="0"/>
        <v>0</v>
      </c>
      <c r="DH39" s="88"/>
      <c r="DI39" s="254"/>
      <c r="DJ39" s="254"/>
      <c r="DK39" s="254"/>
      <c r="DL39" s="254"/>
      <c r="DM39" s="254"/>
      <c r="DN39" s="254"/>
    </row>
    <row r="40" spans="1:118" ht="15.7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7">
        <f t="shared" si="0"/>
        <v>0</v>
      </c>
      <c r="DH40" s="88"/>
      <c r="DI40" s="254"/>
      <c r="DJ40" s="254"/>
      <c r="DK40" s="254"/>
      <c r="DL40" s="254"/>
      <c r="DM40" s="254"/>
      <c r="DN40" s="254"/>
    </row>
    <row r="41" spans="1:118" ht="15.7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7">
        <f t="shared" si="0"/>
        <v>0</v>
      </c>
      <c r="DH41" s="88"/>
      <c r="DI41" s="254"/>
      <c r="DJ41" s="254"/>
      <c r="DK41" s="254"/>
      <c r="DL41" s="254"/>
      <c r="DM41" s="254"/>
      <c r="DN41" s="254"/>
    </row>
    <row r="42" spans="1:118" ht="15.7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7">
        <f t="shared" si="0"/>
        <v>0</v>
      </c>
      <c r="DH42" s="88"/>
      <c r="DI42" s="254"/>
      <c r="DJ42" s="254"/>
      <c r="DK42" s="254"/>
      <c r="DL42" s="254"/>
      <c r="DM42" s="254"/>
      <c r="DN42" s="254"/>
    </row>
    <row r="43" spans="1:118" ht="15.7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7">
        <f t="shared" si="0"/>
        <v>0</v>
      </c>
      <c r="DH43" s="88"/>
      <c r="DI43" s="254"/>
      <c r="DJ43" s="254"/>
      <c r="DK43" s="254"/>
      <c r="DL43" s="254"/>
      <c r="DM43" s="254"/>
      <c r="DN43" s="254"/>
    </row>
    <row r="44" spans="1:118" ht="15.7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87">
        <f t="shared" si="0"/>
        <v>0</v>
      </c>
      <c r="DH44" s="88"/>
      <c r="DI44" s="254"/>
      <c r="DJ44" s="254"/>
      <c r="DK44" s="254"/>
      <c r="DL44" s="254"/>
      <c r="DM44" s="254"/>
      <c r="DN44" s="254"/>
    </row>
    <row r="45" spans="1:118" ht="15.7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7">
        <f t="shared" si="0"/>
        <v>0</v>
      </c>
      <c r="DH45" s="88"/>
      <c r="DI45" s="254"/>
      <c r="DJ45" s="254"/>
      <c r="DK45" s="254"/>
      <c r="DL45" s="254"/>
      <c r="DM45" s="254"/>
      <c r="DN45" s="254"/>
    </row>
    <row r="46" spans="1:118" ht="15.7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7">
        <f t="shared" si="0"/>
        <v>0</v>
      </c>
      <c r="DH46" s="88"/>
      <c r="DI46" s="254"/>
      <c r="DJ46" s="254"/>
      <c r="DK46" s="254"/>
      <c r="DL46" s="254"/>
      <c r="DM46" s="254"/>
      <c r="DN46" s="254"/>
    </row>
    <row r="47" spans="1:118" ht="15.7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7">
        <f t="shared" si="0"/>
        <v>0</v>
      </c>
      <c r="DH47" s="88"/>
      <c r="DI47" s="254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7">
        <f t="shared" si="0"/>
        <v>0</v>
      </c>
      <c r="DH48" s="88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7">
        <f t="shared" si="0"/>
        <v>0</v>
      </c>
      <c r="DH49" s="88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7">
        <f t="shared" si="0"/>
        <v>0</v>
      </c>
      <c r="DH50" s="88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7">
        <f t="shared" si="0"/>
        <v>0</v>
      </c>
      <c r="DH51" s="88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7">
        <f t="shared" si="0"/>
        <v>0</v>
      </c>
      <c r="DH52" s="88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7">
        <f t="shared" si="0"/>
        <v>0</v>
      </c>
      <c r="DH53" s="88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7">
        <f t="shared" si="0"/>
        <v>0</v>
      </c>
      <c r="DH54" s="88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7">
        <f t="shared" si="0"/>
        <v>0</v>
      </c>
      <c r="DH55" s="88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7">
        <f t="shared" si="0"/>
        <v>0</v>
      </c>
      <c r="DH56" s="88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7">
        <f t="shared" si="0"/>
        <v>0</v>
      </c>
      <c r="DH57" s="88"/>
      <c r="DI57" s="254"/>
      <c r="DJ57" s="254"/>
      <c r="DK57" s="254"/>
      <c r="DL57" s="254"/>
      <c r="DM57" s="254"/>
      <c r="DN57" s="254"/>
    </row>
    <row r="58" spans="1:118" s="86" customFormat="1" ht="15" x14ac:dyDescent="0.2">
      <c r="A58" s="80">
        <f>SUM(A3:A57)</f>
        <v>0</v>
      </c>
      <c r="B58" s="80">
        <f t="shared" ref="B58:BM58" si="6">SUM(B3:B57)</f>
        <v>0</v>
      </c>
      <c r="C58" s="80">
        <f t="shared" si="6"/>
        <v>82761</v>
      </c>
      <c r="D58" s="80">
        <f t="shared" si="6"/>
        <v>0</v>
      </c>
      <c r="E58" s="80">
        <f t="shared" si="6"/>
        <v>0</v>
      </c>
      <c r="F58" s="80">
        <f t="shared" si="6"/>
        <v>0</v>
      </c>
      <c r="G58" s="80">
        <f t="shared" si="6"/>
        <v>0</v>
      </c>
      <c r="H58" s="80">
        <f t="shared" si="6"/>
        <v>0</v>
      </c>
      <c r="I58" s="80">
        <f t="shared" si="6"/>
        <v>0</v>
      </c>
      <c r="J58" s="80">
        <f t="shared" si="6"/>
        <v>0</v>
      </c>
      <c r="K58" s="80">
        <f t="shared" si="6"/>
        <v>21000</v>
      </c>
      <c r="L58" s="80">
        <f t="shared" si="6"/>
        <v>0</v>
      </c>
      <c r="M58" s="80">
        <f t="shared" si="6"/>
        <v>0</v>
      </c>
      <c r="N58" s="80">
        <f t="shared" si="6"/>
        <v>0</v>
      </c>
      <c r="O58" s="80">
        <f t="shared" si="6"/>
        <v>0</v>
      </c>
      <c r="P58" s="80">
        <f t="shared" si="6"/>
        <v>0</v>
      </c>
      <c r="Q58" s="80">
        <f t="shared" si="6"/>
        <v>0</v>
      </c>
      <c r="R58" s="80">
        <f t="shared" si="6"/>
        <v>0</v>
      </c>
      <c r="S58" s="80">
        <f t="shared" si="6"/>
        <v>0</v>
      </c>
      <c r="T58" s="80">
        <f t="shared" si="6"/>
        <v>0</v>
      </c>
      <c r="U58" s="80">
        <f t="shared" si="6"/>
        <v>0</v>
      </c>
      <c r="V58" s="80">
        <f t="shared" si="6"/>
        <v>0</v>
      </c>
      <c r="W58" s="80">
        <f t="shared" si="6"/>
        <v>0</v>
      </c>
      <c r="X58" s="80">
        <f t="shared" si="6"/>
        <v>0</v>
      </c>
      <c r="Y58" s="80">
        <f t="shared" si="6"/>
        <v>0</v>
      </c>
      <c r="Z58" s="80">
        <f t="shared" si="6"/>
        <v>0</v>
      </c>
      <c r="AA58" s="80">
        <f t="shared" si="6"/>
        <v>0</v>
      </c>
      <c r="AB58" s="80">
        <f t="shared" si="6"/>
        <v>0</v>
      </c>
      <c r="AC58" s="80">
        <f t="shared" si="6"/>
        <v>0</v>
      </c>
      <c r="AD58" s="80">
        <f t="shared" si="6"/>
        <v>0</v>
      </c>
      <c r="AE58" s="80">
        <f t="shared" si="6"/>
        <v>0</v>
      </c>
      <c r="AF58" s="80">
        <f t="shared" si="6"/>
        <v>0</v>
      </c>
      <c r="AG58" s="80">
        <f t="shared" si="6"/>
        <v>0</v>
      </c>
      <c r="AH58" s="80">
        <f t="shared" si="6"/>
        <v>0</v>
      </c>
      <c r="AI58" s="80">
        <f t="shared" si="6"/>
        <v>12176</v>
      </c>
      <c r="AJ58" s="80">
        <f t="shared" si="6"/>
        <v>0</v>
      </c>
      <c r="AK58" s="80">
        <f t="shared" si="6"/>
        <v>0</v>
      </c>
      <c r="AL58" s="80">
        <f t="shared" si="6"/>
        <v>0</v>
      </c>
      <c r="AM58" s="80">
        <f t="shared" si="6"/>
        <v>0</v>
      </c>
      <c r="AN58" s="80">
        <f t="shared" si="6"/>
        <v>0</v>
      </c>
      <c r="AO58" s="80">
        <f t="shared" si="6"/>
        <v>0</v>
      </c>
      <c r="AP58" s="80">
        <f t="shared" si="6"/>
        <v>0</v>
      </c>
      <c r="AQ58" s="80">
        <f t="shared" si="6"/>
        <v>2965.79</v>
      </c>
      <c r="AR58" s="80">
        <f t="shared" si="6"/>
        <v>0</v>
      </c>
      <c r="AS58" s="80">
        <f t="shared" si="6"/>
        <v>0</v>
      </c>
      <c r="AT58" s="80">
        <f t="shared" si="6"/>
        <v>0</v>
      </c>
      <c r="AU58" s="80">
        <f t="shared" si="6"/>
        <v>0</v>
      </c>
      <c r="AV58" s="80">
        <f t="shared" si="6"/>
        <v>0</v>
      </c>
      <c r="AW58" s="80">
        <f t="shared" si="6"/>
        <v>0</v>
      </c>
      <c r="AX58" s="80">
        <f t="shared" si="6"/>
        <v>0</v>
      </c>
      <c r="AY58" s="80">
        <f t="shared" si="6"/>
        <v>0</v>
      </c>
      <c r="AZ58" s="80">
        <f t="shared" si="6"/>
        <v>0</v>
      </c>
      <c r="BA58" s="80">
        <f t="shared" si="6"/>
        <v>0</v>
      </c>
      <c r="BB58" s="80">
        <f t="shared" si="6"/>
        <v>0</v>
      </c>
      <c r="BC58" s="80">
        <f t="shared" si="6"/>
        <v>0</v>
      </c>
      <c r="BD58" s="80">
        <f t="shared" si="6"/>
        <v>0</v>
      </c>
      <c r="BE58" s="80">
        <f t="shared" si="6"/>
        <v>0</v>
      </c>
      <c r="BF58" s="80">
        <f t="shared" si="6"/>
        <v>0</v>
      </c>
      <c r="BG58" s="80">
        <f t="shared" si="6"/>
        <v>0</v>
      </c>
      <c r="BH58" s="80">
        <f t="shared" si="6"/>
        <v>0</v>
      </c>
      <c r="BI58" s="80">
        <f t="shared" si="6"/>
        <v>439482.13999999996</v>
      </c>
      <c r="BJ58" s="80">
        <f t="shared" si="6"/>
        <v>0</v>
      </c>
      <c r="BK58" s="80">
        <f t="shared" si="6"/>
        <v>0</v>
      </c>
      <c r="BL58" s="80">
        <f t="shared" si="6"/>
        <v>0</v>
      </c>
      <c r="BM58" s="80">
        <f t="shared" si="6"/>
        <v>0</v>
      </c>
      <c r="BN58" s="80">
        <f t="shared" ref="BN58:DF58" si="7">SUM(BN3:BN57)</f>
        <v>0</v>
      </c>
      <c r="BO58" s="80">
        <f t="shared" si="7"/>
        <v>0</v>
      </c>
      <c r="BP58" s="80">
        <f t="shared" si="7"/>
        <v>0</v>
      </c>
      <c r="BQ58" s="80">
        <f t="shared" si="7"/>
        <v>0</v>
      </c>
      <c r="BR58" s="80">
        <f t="shared" si="7"/>
        <v>0</v>
      </c>
      <c r="BS58" s="80">
        <f t="shared" si="7"/>
        <v>97746</v>
      </c>
      <c r="BT58" s="80">
        <f t="shared" si="7"/>
        <v>0</v>
      </c>
      <c r="BU58" s="80">
        <f t="shared" si="7"/>
        <v>0</v>
      </c>
      <c r="BV58" s="80">
        <f t="shared" si="7"/>
        <v>0</v>
      </c>
      <c r="BW58" s="80">
        <f t="shared" si="7"/>
        <v>0</v>
      </c>
      <c r="BX58" s="80">
        <f t="shared" si="7"/>
        <v>15800</v>
      </c>
      <c r="BY58" s="80">
        <f t="shared" si="7"/>
        <v>0</v>
      </c>
      <c r="BZ58" s="80">
        <f t="shared" si="7"/>
        <v>0</v>
      </c>
      <c r="CA58" s="80">
        <f t="shared" si="7"/>
        <v>0</v>
      </c>
      <c r="CB58" s="80">
        <f t="shared" si="7"/>
        <v>0</v>
      </c>
      <c r="CC58" s="80">
        <f t="shared" si="7"/>
        <v>0</v>
      </c>
      <c r="CD58" s="80">
        <f t="shared" si="7"/>
        <v>0</v>
      </c>
      <c r="CE58" s="80">
        <f t="shared" si="7"/>
        <v>0</v>
      </c>
      <c r="CF58" s="80">
        <f t="shared" si="7"/>
        <v>0</v>
      </c>
      <c r="CG58" s="80">
        <f t="shared" si="7"/>
        <v>47187.01</v>
      </c>
      <c r="CH58" s="80">
        <f t="shared" si="7"/>
        <v>0</v>
      </c>
      <c r="CI58" s="80">
        <f t="shared" si="7"/>
        <v>0</v>
      </c>
      <c r="CJ58" s="80">
        <f t="shared" si="7"/>
        <v>0</v>
      </c>
      <c r="CK58" s="80">
        <f t="shared" si="7"/>
        <v>0</v>
      </c>
      <c r="CL58" s="80">
        <f t="shared" si="7"/>
        <v>0</v>
      </c>
      <c r="CM58" s="80">
        <f t="shared" si="7"/>
        <v>0</v>
      </c>
      <c r="CN58" s="80">
        <f t="shared" si="7"/>
        <v>38699.99</v>
      </c>
      <c r="CO58" s="80">
        <f t="shared" si="7"/>
        <v>22160</v>
      </c>
      <c r="CP58" s="80">
        <f t="shared" si="7"/>
        <v>21959.72</v>
      </c>
      <c r="CQ58" s="80">
        <f t="shared" si="7"/>
        <v>0</v>
      </c>
      <c r="CR58" s="80">
        <f t="shared" si="7"/>
        <v>0</v>
      </c>
      <c r="CS58" s="80">
        <f t="shared" si="7"/>
        <v>0</v>
      </c>
      <c r="CT58" s="80">
        <f t="shared" si="7"/>
        <v>469045.33</v>
      </c>
      <c r="CU58" s="80">
        <f t="shared" si="7"/>
        <v>0</v>
      </c>
      <c r="CV58" s="80">
        <f t="shared" si="7"/>
        <v>0</v>
      </c>
      <c r="CW58" s="80">
        <f t="shared" si="7"/>
        <v>335340.38644800009</v>
      </c>
      <c r="CX58" s="80">
        <f t="shared" si="7"/>
        <v>74565.38</v>
      </c>
      <c r="CY58" s="80">
        <f t="shared" si="7"/>
        <v>29000</v>
      </c>
      <c r="CZ58" s="80">
        <f t="shared" si="7"/>
        <v>289968.45</v>
      </c>
      <c r="DA58" s="80">
        <f t="shared" si="7"/>
        <v>0</v>
      </c>
      <c r="DB58" s="80">
        <f t="shared" si="7"/>
        <v>0</v>
      </c>
      <c r="DC58" s="80">
        <f t="shared" si="7"/>
        <v>0</v>
      </c>
      <c r="DD58" s="80">
        <f t="shared" si="7"/>
        <v>0</v>
      </c>
      <c r="DE58" s="80">
        <f t="shared" si="7"/>
        <v>0</v>
      </c>
      <c r="DF58" s="80">
        <f t="shared" si="7"/>
        <v>0</v>
      </c>
      <c r="DG58" s="87">
        <f>SUM(A58:DF58)</f>
        <v>1999857.1964479999</v>
      </c>
      <c r="DH58" s="88"/>
      <c r="DI58" s="255">
        <f>SUM(DI3:DI57)</f>
        <v>1999857.2000000002</v>
      </c>
      <c r="DJ58" s="255">
        <f>SUM(DJ3:DJ57)</f>
        <v>71467.879073720003</v>
      </c>
      <c r="DK58" s="255" t="s">
        <v>505</v>
      </c>
      <c r="DL58" s="255">
        <f>SUM(DL3:DL57)</f>
        <v>1754601.213552</v>
      </c>
      <c r="DM58" s="255">
        <f>SUM(DM3:DM57)</f>
        <v>1999857.2035520002</v>
      </c>
      <c r="DN58" s="255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81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81">
        <f t="shared" ref="DG61:DG73" si="8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81">
        <f t="shared" si="8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81">
        <f t="shared" si="8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81">
        <f t="shared" si="8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81">
        <f t="shared" si="8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81">
        <f t="shared" si="8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81">
        <f t="shared" si="8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81">
        <f t="shared" si="8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81">
        <f t="shared" si="8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81">
        <f t="shared" si="8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81">
        <f t="shared" si="8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81">
        <f t="shared" si="8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81">
        <f t="shared" si="8"/>
        <v>0</v>
      </c>
    </row>
    <row r="74" spans="1:111" x14ac:dyDescent="0.2">
      <c r="A74" s="80">
        <f>SUM(A60:A73)</f>
        <v>0</v>
      </c>
      <c r="B74" s="80">
        <f t="shared" ref="B74:BM74" si="9">SUM(B60:B73)</f>
        <v>0</v>
      </c>
      <c r="C74" s="80">
        <f t="shared" si="9"/>
        <v>0</v>
      </c>
      <c r="D74" s="80">
        <f t="shared" si="9"/>
        <v>0</v>
      </c>
      <c r="E74" s="80">
        <f t="shared" si="9"/>
        <v>0</v>
      </c>
      <c r="F74" s="80">
        <f t="shared" si="9"/>
        <v>0</v>
      </c>
      <c r="G74" s="80">
        <f t="shared" si="9"/>
        <v>0</v>
      </c>
      <c r="H74" s="80">
        <f t="shared" si="9"/>
        <v>0</v>
      </c>
      <c r="I74" s="80">
        <f t="shared" si="9"/>
        <v>0</v>
      </c>
      <c r="J74" s="80">
        <f t="shared" si="9"/>
        <v>0</v>
      </c>
      <c r="K74" s="80">
        <f t="shared" si="9"/>
        <v>0</v>
      </c>
      <c r="L74" s="80">
        <f t="shared" si="9"/>
        <v>0</v>
      </c>
      <c r="M74" s="80">
        <f t="shared" si="9"/>
        <v>0</v>
      </c>
      <c r="N74" s="80">
        <f t="shared" si="9"/>
        <v>0</v>
      </c>
      <c r="O74" s="80">
        <f t="shared" si="9"/>
        <v>0</v>
      </c>
      <c r="P74" s="80">
        <f t="shared" si="9"/>
        <v>0</v>
      </c>
      <c r="Q74" s="80">
        <f t="shared" si="9"/>
        <v>0</v>
      </c>
      <c r="R74" s="80">
        <f t="shared" si="9"/>
        <v>0</v>
      </c>
      <c r="S74" s="80">
        <f t="shared" si="9"/>
        <v>0</v>
      </c>
      <c r="T74" s="80">
        <f t="shared" si="9"/>
        <v>0</v>
      </c>
      <c r="U74" s="80">
        <f t="shared" si="9"/>
        <v>0</v>
      </c>
      <c r="V74" s="80">
        <f t="shared" si="9"/>
        <v>0</v>
      </c>
      <c r="W74" s="80">
        <f t="shared" si="9"/>
        <v>0</v>
      </c>
      <c r="X74" s="80">
        <f t="shared" si="9"/>
        <v>0</v>
      </c>
      <c r="Y74" s="80">
        <f t="shared" si="9"/>
        <v>0</v>
      </c>
      <c r="Z74" s="80">
        <f t="shared" si="9"/>
        <v>0</v>
      </c>
      <c r="AA74" s="80">
        <f t="shared" si="9"/>
        <v>0</v>
      </c>
      <c r="AB74" s="80">
        <f t="shared" si="9"/>
        <v>0</v>
      </c>
      <c r="AC74" s="80">
        <f t="shared" si="9"/>
        <v>0</v>
      </c>
      <c r="AD74" s="80">
        <f t="shared" si="9"/>
        <v>0</v>
      </c>
      <c r="AE74" s="80">
        <f t="shared" si="9"/>
        <v>0</v>
      </c>
      <c r="AF74" s="80">
        <f t="shared" si="9"/>
        <v>0</v>
      </c>
      <c r="AG74" s="80">
        <f t="shared" si="9"/>
        <v>0</v>
      </c>
      <c r="AH74" s="80">
        <f t="shared" si="9"/>
        <v>0</v>
      </c>
      <c r="AI74" s="80">
        <f t="shared" si="9"/>
        <v>0</v>
      </c>
      <c r="AJ74" s="80">
        <f t="shared" si="9"/>
        <v>0</v>
      </c>
      <c r="AK74" s="80">
        <f t="shared" si="9"/>
        <v>0</v>
      </c>
      <c r="AL74" s="80">
        <f t="shared" si="9"/>
        <v>0</v>
      </c>
      <c r="AM74" s="80">
        <f t="shared" si="9"/>
        <v>0</v>
      </c>
      <c r="AN74" s="80">
        <f t="shared" si="9"/>
        <v>0</v>
      </c>
      <c r="AO74" s="80">
        <f t="shared" si="9"/>
        <v>0</v>
      </c>
      <c r="AP74" s="80">
        <f t="shared" si="9"/>
        <v>0</v>
      </c>
      <c r="AQ74" s="80">
        <f t="shared" si="9"/>
        <v>0</v>
      </c>
      <c r="AR74" s="80">
        <f t="shared" si="9"/>
        <v>0</v>
      </c>
      <c r="AS74" s="80">
        <f t="shared" si="9"/>
        <v>0</v>
      </c>
      <c r="AT74" s="80">
        <f t="shared" si="9"/>
        <v>0</v>
      </c>
      <c r="AU74" s="80">
        <f t="shared" si="9"/>
        <v>0</v>
      </c>
      <c r="AV74" s="80">
        <f t="shared" si="9"/>
        <v>0</v>
      </c>
      <c r="AW74" s="80">
        <f t="shared" si="9"/>
        <v>0</v>
      </c>
      <c r="AX74" s="80">
        <f t="shared" si="9"/>
        <v>0</v>
      </c>
      <c r="AY74" s="80">
        <f t="shared" si="9"/>
        <v>0</v>
      </c>
      <c r="AZ74" s="80">
        <f t="shared" si="9"/>
        <v>0</v>
      </c>
      <c r="BA74" s="80">
        <f t="shared" si="9"/>
        <v>0</v>
      </c>
      <c r="BB74" s="80">
        <f t="shared" si="9"/>
        <v>0</v>
      </c>
      <c r="BC74" s="80">
        <f t="shared" si="9"/>
        <v>0</v>
      </c>
      <c r="BD74" s="80">
        <f t="shared" si="9"/>
        <v>0</v>
      </c>
      <c r="BE74" s="80">
        <f t="shared" si="9"/>
        <v>0</v>
      </c>
      <c r="BF74" s="80">
        <f t="shared" si="9"/>
        <v>0</v>
      </c>
      <c r="BG74" s="80">
        <f t="shared" si="9"/>
        <v>0</v>
      </c>
      <c r="BH74" s="80">
        <f t="shared" si="9"/>
        <v>0</v>
      </c>
      <c r="BI74" s="80">
        <f t="shared" si="9"/>
        <v>0</v>
      </c>
      <c r="BJ74" s="80">
        <f t="shared" si="9"/>
        <v>0</v>
      </c>
      <c r="BK74" s="80">
        <f t="shared" si="9"/>
        <v>0</v>
      </c>
      <c r="BL74" s="80">
        <f t="shared" si="9"/>
        <v>0</v>
      </c>
      <c r="BM74" s="80">
        <f t="shared" si="9"/>
        <v>0</v>
      </c>
      <c r="BN74" s="80">
        <f t="shared" ref="BN74:DF74" si="10">SUM(BN60:BN73)</f>
        <v>0</v>
      </c>
      <c r="BO74" s="80">
        <f t="shared" si="10"/>
        <v>0</v>
      </c>
      <c r="BP74" s="80">
        <f t="shared" si="10"/>
        <v>0</v>
      </c>
      <c r="BQ74" s="80">
        <f t="shared" si="10"/>
        <v>0</v>
      </c>
      <c r="BR74" s="80">
        <f t="shared" si="10"/>
        <v>0</v>
      </c>
      <c r="BS74" s="80">
        <f t="shared" si="10"/>
        <v>0</v>
      </c>
      <c r="BT74" s="80">
        <f t="shared" si="10"/>
        <v>0</v>
      </c>
      <c r="BU74" s="80">
        <f t="shared" si="10"/>
        <v>0</v>
      </c>
      <c r="BV74" s="80">
        <f t="shared" si="10"/>
        <v>0</v>
      </c>
      <c r="BW74" s="80">
        <f t="shared" si="10"/>
        <v>0</v>
      </c>
      <c r="BX74" s="80">
        <f t="shared" si="10"/>
        <v>0</v>
      </c>
      <c r="BY74" s="80">
        <f t="shared" si="10"/>
        <v>0</v>
      </c>
      <c r="BZ74" s="80">
        <f t="shared" si="10"/>
        <v>0</v>
      </c>
      <c r="CA74" s="80">
        <f t="shared" si="10"/>
        <v>0</v>
      </c>
      <c r="CB74" s="80">
        <f t="shared" si="10"/>
        <v>0</v>
      </c>
      <c r="CC74" s="80">
        <f t="shared" si="10"/>
        <v>0</v>
      </c>
      <c r="CD74" s="80">
        <f t="shared" si="10"/>
        <v>0</v>
      </c>
      <c r="CE74" s="80">
        <f t="shared" si="10"/>
        <v>0</v>
      </c>
      <c r="CF74" s="80">
        <f t="shared" si="10"/>
        <v>0</v>
      </c>
      <c r="CG74" s="80">
        <f t="shared" si="10"/>
        <v>0</v>
      </c>
      <c r="CH74" s="80">
        <f t="shared" si="10"/>
        <v>0</v>
      </c>
      <c r="CI74" s="80">
        <f t="shared" si="10"/>
        <v>0</v>
      </c>
      <c r="CJ74" s="80">
        <f t="shared" si="10"/>
        <v>0</v>
      </c>
      <c r="CK74" s="80">
        <f t="shared" si="10"/>
        <v>0</v>
      </c>
      <c r="CL74" s="80">
        <f t="shared" si="10"/>
        <v>0</v>
      </c>
      <c r="CM74" s="80">
        <f t="shared" si="10"/>
        <v>0</v>
      </c>
      <c r="CN74" s="80">
        <f t="shared" si="10"/>
        <v>0</v>
      </c>
      <c r="CO74" s="80">
        <f t="shared" si="10"/>
        <v>0</v>
      </c>
      <c r="CP74" s="80">
        <f t="shared" si="10"/>
        <v>0</v>
      </c>
      <c r="CQ74" s="80">
        <f t="shared" si="10"/>
        <v>0</v>
      </c>
      <c r="CR74" s="80">
        <f t="shared" si="10"/>
        <v>0</v>
      </c>
      <c r="CS74" s="80">
        <f t="shared" si="10"/>
        <v>0</v>
      </c>
      <c r="CT74" s="80">
        <f t="shared" si="10"/>
        <v>0</v>
      </c>
      <c r="CU74" s="80">
        <f t="shared" si="10"/>
        <v>0</v>
      </c>
      <c r="CV74" s="80">
        <f t="shared" si="10"/>
        <v>0</v>
      </c>
      <c r="CW74" s="80">
        <f t="shared" si="10"/>
        <v>0</v>
      </c>
      <c r="CX74" s="80">
        <f t="shared" si="10"/>
        <v>0</v>
      </c>
      <c r="CY74" s="80">
        <f t="shared" si="10"/>
        <v>0</v>
      </c>
      <c r="CZ74" s="80">
        <f t="shared" si="10"/>
        <v>0</v>
      </c>
      <c r="DA74" s="80">
        <f t="shared" si="10"/>
        <v>0</v>
      </c>
      <c r="DB74" s="80">
        <f t="shared" si="10"/>
        <v>0</v>
      </c>
      <c r="DC74" s="80">
        <f t="shared" si="10"/>
        <v>0</v>
      </c>
      <c r="DD74" s="80">
        <f t="shared" si="10"/>
        <v>0</v>
      </c>
      <c r="DE74" s="80">
        <f t="shared" si="10"/>
        <v>0</v>
      </c>
      <c r="DF74" s="80">
        <f t="shared" si="10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1">+B58+B74</f>
        <v>0</v>
      </c>
      <c r="C75" s="79">
        <f t="shared" si="11"/>
        <v>82761</v>
      </c>
      <c r="D75" s="79">
        <f t="shared" si="11"/>
        <v>0</v>
      </c>
      <c r="E75" s="79">
        <f t="shared" si="11"/>
        <v>0</v>
      </c>
      <c r="F75" s="79">
        <f t="shared" si="11"/>
        <v>0</v>
      </c>
      <c r="G75" s="79">
        <f t="shared" si="11"/>
        <v>0</v>
      </c>
      <c r="H75" s="79">
        <f t="shared" si="11"/>
        <v>0</v>
      </c>
      <c r="I75" s="79">
        <f t="shared" si="11"/>
        <v>0</v>
      </c>
      <c r="J75" s="79">
        <f t="shared" si="11"/>
        <v>0</v>
      </c>
      <c r="K75" s="79">
        <f t="shared" si="11"/>
        <v>21000</v>
      </c>
      <c r="L75" s="79">
        <f t="shared" si="11"/>
        <v>0</v>
      </c>
      <c r="M75" s="79">
        <f t="shared" si="11"/>
        <v>0</v>
      </c>
      <c r="N75" s="79">
        <f t="shared" si="11"/>
        <v>0</v>
      </c>
      <c r="O75" s="79">
        <f t="shared" si="11"/>
        <v>0</v>
      </c>
      <c r="P75" s="79">
        <f t="shared" si="11"/>
        <v>0</v>
      </c>
      <c r="Q75" s="79">
        <f t="shared" si="11"/>
        <v>0</v>
      </c>
      <c r="R75" s="79">
        <f t="shared" si="11"/>
        <v>0</v>
      </c>
      <c r="S75" s="79">
        <f t="shared" si="11"/>
        <v>0</v>
      </c>
      <c r="T75" s="79">
        <f t="shared" si="11"/>
        <v>0</v>
      </c>
      <c r="U75" s="79">
        <f t="shared" si="11"/>
        <v>0</v>
      </c>
      <c r="V75" s="79">
        <f t="shared" si="11"/>
        <v>0</v>
      </c>
      <c r="W75" s="79">
        <f t="shared" si="11"/>
        <v>0</v>
      </c>
      <c r="X75" s="79">
        <f t="shared" si="11"/>
        <v>0</v>
      </c>
      <c r="Y75" s="79">
        <f t="shared" si="11"/>
        <v>0</v>
      </c>
      <c r="Z75" s="79">
        <f t="shared" si="11"/>
        <v>0</v>
      </c>
      <c r="AA75" s="79">
        <f t="shared" si="11"/>
        <v>0</v>
      </c>
      <c r="AB75" s="79">
        <f t="shared" si="11"/>
        <v>0</v>
      </c>
      <c r="AC75" s="79">
        <f t="shared" si="11"/>
        <v>0</v>
      </c>
      <c r="AD75" s="79">
        <f t="shared" si="11"/>
        <v>0</v>
      </c>
      <c r="AE75" s="79">
        <f t="shared" si="11"/>
        <v>0</v>
      </c>
      <c r="AF75" s="79">
        <f t="shared" si="11"/>
        <v>0</v>
      </c>
      <c r="AG75" s="79">
        <f t="shared" si="11"/>
        <v>0</v>
      </c>
      <c r="AH75" s="79">
        <f t="shared" si="11"/>
        <v>0</v>
      </c>
      <c r="AI75" s="79">
        <f t="shared" si="11"/>
        <v>12176</v>
      </c>
      <c r="AJ75" s="79">
        <f t="shared" ref="AJ75:BR75" si="12">+AJ58+AJ74</f>
        <v>0</v>
      </c>
      <c r="AK75" s="79">
        <f t="shared" si="12"/>
        <v>0</v>
      </c>
      <c r="AL75" s="79">
        <f t="shared" si="12"/>
        <v>0</v>
      </c>
      <c r="AM75" s="79">
        <f t="shared" si="12"/>
        <v>0</v>
      </c>
      <c r="AN75" s="79">
        <f t="shared" si="12"/>
        <v>0</v>
      </c>
      <c r="AO75" s="79">
        <f t="shared" si="12"/>
        <v>0</v>
      </c>
      <c r="AP75" s="79">
        <f t="shared" si="12"/>
        <v>0</v>
      </c>
      <c r="AQ75" s="79">
        <f t="shared" si="12"/>
        <v>2965.79</v>
      </c>
      <c r="AR75" s="79">
        <f t="shared" si="12"/>
        <v>0</v>
      </c>
      <c r="AS75" s="79">
        <f t="shared" si="12"/>
        <v>0</v>
      </c>
      <c r="AT75" s="79">
        <f t="shared" si="12"/>
        <v>0</v>
      </c>
      <c r="AU75" s="79">
        <f t="shared" si="12"/>
        <v>0</v>
      </c>
      <c r="AV75" s="79">
        <f t="shared" si="12"/>
        <v>0</v>
      </c>
      <c r="AW75" s="79">
        <f t="shared" si="12"/>
        <v>0</v>
      </c>
      <c r="AX75" s="79">
        <f t="shared" si="12"/>
        <v>0</v>
      </c>
      <c r="AY75" s="79">
        <f t="shared" si="12"/>
        <v>0</v>
      </c>
      <c r="AZ75" s="79">
        <f t="shared" si="12"/>
        <v>0</v>
      </c>
      <c r="BA75" s="79">
        <f t="shared" si="12"/>
        <v>0</v>
      </c>
      <c r="BB75" s="79">
        <f t="shared" si="12"/>
        <v>0</v>
      </c>
      <c r="BC75" s="79">
        <f t="shared" si="12"/>
        <v>0</v>
      </c>
      <c r="BD75" s="79">
        <f t="shared" si="12"/>
        <v>0</v>
      </c>
      <c r="BE75" s="79">
        <f t="shared" si="12"/>
        <v>0</v>
      </c>
      <c r="BF75" s="79">
        <f t="shared" si="12"/>
        <v>0</v>
      </c>
      <c r="BG75" s="79">
        <f t="shared" si="12"/>
        <v>0</v>
      </c>
      <c r="BH75" s="79">
        <f t="shared" si="12"/>
        <v>0</v>
      </c>
      <c r="BI75" s="79">
        <f t="shared" si="12"/>
        <v>439482.13999999996</v>
      </c>
      <c r="BJ75" s="79">
        <f t="shared" si="12"/>
        <v>0</v>
      </c>
      <c r="BK75" s="79">
        <f t="shared" si="12"/>
        <v>0</v>
      </c>
      <c r="BL75" s="79">
        <f t="shared" si="12"/>
        <v>0</v>
      </c>
      <c r="BM75" s="79">
        <f t="shared" si="12"/>
        <v>0</v>
      </c>
      <c r="BN75" s="79">
        <f t="shared" si="12"/>
        <v>0</v>
      </c>
      <c r="BO75" s="79">
        <f t="shared" si="12"/>
        <v>0</v>
      </c>
      <c r="BP75" s="79">
        <f t="shared" si="12"/>
        <v>0</v>
      </c>
      <c r="BQ75" s="79">
        <f t="shared" si="12"/>
        <v>0</v>
      </c>
      <c r="BR75" s="79">
        <f t="shared" si="12"/>
        <v>0</v>
      </c>
      <c r="BS75" s="79">
        <f t="shared" ref="BS75:CX75" si="13">+BS58+BS74</f>
        <v>97746</v>
      </c>
      <c r="BT75" s="79">
        <f t="shared" si="13"/>
        <v>0</v>
      </c>
      <c r="BU75" s="79">
        <f t="shared" si="13"/>
        <v>0</v>
      </c>
      <c r="BV75" s="79">
        <f t="shared" si="13"/>
        <v>0</v>
      </c>
      <c r="BW75" s="79">
        <f>+BW58+BW74</f>
        <v>0</v>
      </c>
      <c r="BX75" s="79">
        <f t="shared" si="13"/>
        <v>15800</v>
      </c>
      <c r="BY75" s="79">
        <f t="shared" si="13"/>
        <v>0</v>
      </c>
      <c r="BZ75" s="79">
        <f t="shared" si="13"/>
        <v>0</v>
      </c>
      <c r="CA75" s="79">
        <f t="shared" si="13"/>
        <v>0</v>
      </c>
      <c r="CB75" s="79">
        <f t="shared" si="13"/>
        <v>0</v>
      </c>
      <c r="CC75" s="79">
        <f t="shared" si="13"/>
        <v>0</v>
      </c>
      <c r="CD75" s="79">
        <f t="shared" si="13"/>
        <v>0</v>
      </c>
      <c r="CE75" s="79">
        <f t="shared" si="13"/>
        <v>0</v>
      </c>
      <c r="CF75" s="79">
        <f t="shared" si="13"/>
        <v>0</v>
      </c>
      <c r="CG75" s="79">
        <f t="shared" si="13"/>
        <v>47187.01</v>
      </c>
      <c r="CH75" s="79">
        <f t="shared" si="13"/>
        <v>0</v>
      </c>
      <c r="CI75" s="79">
        <f t="shared" si="13"/>
        <v>0</v>
      </c>
      <c r="CJ75" s="79">
        <f t="shared" si="13"/>
        <v>0</v>
      </c>
      <c r="CK75" s="79">
        <f t="shared" si="13"/>
        <v>0</v>
      </c>
      <c r="CL75" s="79">
        <f t="shared" si="13"/>
        <v>0</v>
      </c>
      <c r="CM75" s="79">
        <f t="shared" si="13"/>
        <v>0</v>
      </c>
      <c r="CN75" s="79">
        <f t="shared" si="13"/>
        <v>38699.99</v>
      </c>
      <c r="CO75" s="79">
        <f t="shared" si="13"/>
        <v>22160</v>
      </c>
      <c r="CP75" s="79">
        <f t="shared" si="13"/>
        <v>21959.72</v>
      </c>
      <c r="CQ75" s="79">
        <f t="shared" si="13"/>
        <v>0</v>
      </c>
      <c r="CR75" s="79">
        <f t="shared" si="13"/>
        <v>0</v>
      </c>
      <c r="CS75" s="79">
        <f t="shared" si="13"/>
        <v>0</v>
      </c>
      <c r="CT75" s="79">
        <f t="shared" si="13"/>
        <v>469045.33</v>
      </c>
      <c r="CU75" s="79">
        <f t="shared" si="13"/>
        <v>0</v>
      </c>
      <c r="CV75" s="79">
        <f t="shared" si="13"/>
        <v>0</v>
      </c>
      <c r="CW75" s="79">
        <f t="shared" si="13"/>
        <v>335340.38644800009</v>
      </c>
      <c r="CX75" s="79">
        <f t="shared" si="13"/>
        <v>74565.38</v>
      </c>
      <c r="CY75" s="79">
        <f t="shared" ref="CY75:DG75" si="14">+CY58+CY74</f>
        <v>29000</v>
      </c>
      <c r="CZ75" s="79">
        <f t="shared" si="14"/>
        <v>289968.45</v>
      </c>
      <c r="DA75" s="79">
        <f t="shared" si="14"/>
        <v>0</v>
      </c>
      <c r="DB75" s="79">
        <f t="shared" si="14"/>
        <v>0</v>
      </c>
      <c r="DC75" s="79">
        <f t="shared" si="14"/>
        <v>0</v>
      </c>
      <c r="DD75" s="79">
        <f t="shared" si="14"/>
        <v>0</v>
      </c>
      <c r="DE75" s="79">
        <f t="shared" si="14"/>
        <v>0</v>
      </c>
      <c r="DF75" s="79">
        <f t="shared" si="14"/>
        <v>0</v>
      </c>
      <c r="DG75" s="79">
        <f t="shared" si="14"/>
        <v>1999857.1964479999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4:M32"/>
  <sheetViews>
    <sheetView topLeftCell="A2" zoomScaleNormal="100" workbookViewId="0">
      <selection activeCell="I8" sqref="I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54" t="s">
        <v>497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</row>
    <row r="5" spans="1:13" ht="18.75" x14ac:dyDescent="0.3">
      <c r="A5" s="455" t="s">
        <v>607</v>
      </c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</row>
    <row r="6" spans="1:13" ht="15.75" x14ac:dyDescent="0.25">
      <c r="A6" s="449" t="s">
        <v>614</v>
      </c>
      <c r="B6" s="449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</row>
    <row r="7" spans="1:13" ht="18" x14ac:dyDescent="0.25">
      <c r="A7" s="456"/>
      <c r="B7" s="457"/>
      <c r="C7" s="457"/>
      <c r="D7" s="457"/>
      <c r="E7" s="457"/>
      <c r="F7" s="457"/>
      <c r="G7" s="457"/>
      <c r="H7" s="457"/>
      <c r="I7" s="457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2" t="s">
        <v>554</v>
      </c>
      <c r="K9" s="78">
        <f>'CONSOLIDADO FR'!J225</f>
        <v>45680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555</v>
      </c>
      <c r="K10" s="260">
        <f>'CONSOLIDADO FR'!D9</f>
        <v>5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496</v>
      </c>
      <c r="D12" s="222"/>
      <c r="E12" s="222" t="s">
        <v>495</v>
      </c>
      <c r="F12" s="458" t="str">
        <f>'CONSOLIDADO FR'!F7</f>
        <v>Hospital Dr. Francisco Antonio Gonzalvo</v>
      </c>
      <c r="G12" s="458"/>
      <c r="H12" s="458"/>
      <c r="I12" s="458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494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493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492</v>
      </c>
      <c r="D18" s="225"/>
      <c r="E18" s="222"/>
      <c r="F18" s="222"/>
      <c r="G18" s="222"/>
      <c r="H18" s="222" t="s">
        <v>490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491</v>
      </c>
      <c r="D20" s="222"/>
      <c r="E20" s="222"/>
      <c r="F20" s="222"/>
      <c r="G20" s="222"/>
      <c r="H20" s="222" t="s">
        <v>490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612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38"/>
  <sheetViews>
    <sheetView topLeftCell="A19" zoomScaleNormal="100" workbookViewId="0">
      <selection activeCell="G24" sqref="G24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59" t="s">
        <v>497</v>
      </c>
      <c r="B1" s="459"/>
      <c r="C1" s="459"/>
      <c r="D1" s="459"/>
      <c r="E1" s="459"/>
      <c r="F1" s="459"/>
      <c r="G1" s="459"/>
      <c r="H1" s="459"/>
    </row>
    <row r="2" spans="1:8" ht="20.25" x14ac:dyDescent="0.3">
      <c r="A2" s="460" t="s">
        <v>608</v>
      </c>
      <c r="B2" s="460"/>
      <c r="C2" s="460"/>
      <c r="D2" s="460"/>
      <c r="E2" s="460"/>
      <c r="F2" s="460"/>
      <c r="G2" s="460"/>
      <c r="H2" s="460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461" t="s">
        <v>537</v>
      </c>
      <c r="B4" s="462"/>
      <c r="C4" s="462"/>
      <c r="D4" s="462"/>
      <c r="E4" s="462"/>
      <c r="F4" s="462"/>
      <c r="G4" s="462"/>
      <c r="H4" s="462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28" t="s">
        <v>170</v>
      </c>
      <c r="B6" s="228"/>
      <c r="C6" s="468" t="str">
        <f>'CONSOLIDADO FR'!F7</f>
        <v>Hospital Dr. Francisco Antonio Gonzalvo</v>
      </c>
      <c r="D6" s="468"/>
      <c r="E6" s="468"/>
      <c r="F6" s="468"/>
      <c r="G6" s="468"/>
      <c r="H6" s="468"/>
    </row>
    <row r="7" spans="1:8" ht="18.75" x14ac:dyDescent="0.3">
      <c r="A7" s="463" t="s">
        <v>536</v>
      </c>
      <c r="B7" s="463"/>
      <c r="C7" s="463"/>
      <c r="D7" s="247" t="s">
        <v>535</v>
      </c>
      <c r="E7" s="464" t="s">
        <v>534</v>
      </c>
      <c r="F7" s="464"/>
      <c r="G7" s="251"/>
      <c r="H7" s="249"/>
    </row>
    <row r="8" spans="1:8" ht="18.75" x14ac:dyDescent="0.3">
      <c r="A8" s="231" t="s">
        <v>533</v>
      </c>
      <c r="B8" s="465">
        <f>'CONSOLIDADO FR'!D9</f>
        <v>5</v>
      </c>
      <c r="C8" s="465"/>
      <c r="D8" s="228"/>
      <c r="E8" s="466" t="s">
        <v>532</v>
      </c>
      <c r="F8" s="466"/>
      <c r="G8" s="465">
        <v>2025</v>
      </c>
      <c r="H8" s="467"/>
    </row>
    <row r="9" spans="1:8" ht="18.75" x14ac:dyDescent="0.3">
      <c r="A9" s="228" t="s">
        <v>9</v>
      </c>
      <c r="B9" s="228"/>
      <c r="C9" s="469">
        <f>'CONSOLIDADO FR'!F10</f>
        <v>2672000</v>
      </c>
      <c r="D9" s="469"/>
      <c r="E9" s="228" t="s">
        <v>531</v>
      </c>
      <c r="F9" s="228"/>
      <c r="G9" s="470">
        <f>'CONSOLIDADO FR'!H10</f>
        <v>1999857.1964479999</v>
      </c>
      <c r="H9" s="470"/>
    </row>
    <row r="10" spans="1:8" ht="18.75" x14ac:dyDescent="0.3">
      <c r="A10" s="228" t="s">
        <v>530</v>
      </c>
      <c r="B10" s="228"/>
      <c r="C10" s="471" t="s">
        <v>526</v>
      </c>
      <c r="D10" s="467"/>
      <c r="E10" s="228" t="s">
        <v>529</v>
      </c>
      <c r="F10" s="228"/>
      <c r="G10" s="228"/>
      <c r="H10" s="250" t="s">
        <v>526</v>
      </c>
    </row>
    <row r="11" spans="1:8" ht="18.75" x14ac:dyDescent="0.3">
      <c r="A11" s="228" t="s">
        <v>528</v>
      </c>
      <c r="B11" s="228"/>
      <c r="C11" s="249"/>
      <c r="D11" s="248" t="s">
        <v>526</v>
      </c>
      <c r="E11" s="228" t="s">
        <v>527</v>
      </c>
      <c r="F11" s="228"/>
      <c r="G11" s="228"/>
      <c r="H11" s="247" t="s">
        <v>526</v>
      </c>
    </row>
    <row r="12" spans="1:8" ht="18.75" x14ac:dyDescent="0.3">
      <c r="A12" s="228" t="s">
        <v>525</v>
      </c>
      <c r="B12" s="228"/>
      <c r="C12" s="228"/>
      <c r="D12" s="246">
        <f>'CONSOLIDADO FR'!I13</f>
        <v>1996891.4064479999</v>
      </c>
      <c r="E12" s="463" t="s">
        <v>524</v>
      </c>
      <c r="F12" s="463"/>
      <c r="G12" s="463"/>
      <c r="H12" s="245">
        <f>COUNT('CUENTA T FR'!DH3:DH58)</f>
        <v>2</v>
      </c>
    </row>
    <row r="13" spans="1:8" ht="18.75" x14ac:dyDescent="0.3">
      <c r="A13" s="228" t="s">
        <v>523</v>
      </c>
      <c r="B13" s="228"/>
      <c r="C13" s="472" t="str">
        <f>'CONSOLIDADO FR'!F11</f>
        <v>40390961627</v>
      </c>
      <c r="D13" s="472"/>
      <c r="E13" s="228" t="s">
        <v>522</v>
      </c>
      <c r="F13" s="228"/>
      <c r="G13" s="244"/>
      <c r="H13" s="299">
        <f>'CONSOLIDADO FR'!I11</f>
        <v>40434911958</v>
      </c>
    </row>
    <row r="14" spans="1:8" ht="18.75" x14ac:dyDescent="0.3">
      <c r="A14" s="473" t="s">
        <v>521</v>
      </c>
      <c r="B14" s="473"/>
      <c r="C14" s="473"/>
      <c r="D14" s="243">
        <f>'CUENTA T FR'!DL58</f>
        <v>1754601.213552</v>
      </c>
      <c r="E14" s="473" t="s">
        <v>520</v>
      </c>
      <c r="F14" s="473"/>
      <c r="G14" s="473"/>
      <c r="H14" s="242" t="str">
        <f>'CUENTA T FR'!DK58</f>
        <v xml:space="preserve"> </v>
      </c>
    </row>
    <row r="15" spans="1:8" ht="18.75" x14ac:dyDescent="0.3">
      <c r="A15" s="473" t="s">
        <v>519</v>
      </c>
      <c r="B15" s="473"/>
      <c r="C15" s="473"/>
      <c r="D15" s="245">
        <f>COUNT('CUENTA T FR'!DM3:DM57)</f>
        <v>33</v>
      </c>
      <c r="E15" s="473" t="s">
        <v>518</v>
      </c>
      <c r="F15" s="473"/>
      <c r="G15" s="473"/>
      <c r="H15" s="405" t="e">
        <f>+D14+H14</f>
        <v>#VALUE!</v>
      </c>
    </row>
    <row r="16" spans="1:8" ht="18.75" x14ac:dyDescent="0.3">
      <c r="A16" s="473" t="s">
        <v>517</v>
      </c>
      <c r="B16" s="473"/>
      <c r="C16" s="473"/>
      <c r="D16" s="241">
        <f>COUNT('CUENTA T FR'!DN3:DN57)</f>
        <v>0</v>
      </c>
      <c r="E16" s="473" t="s">
        <v>516</v>
      </c>
      <c r="F16" s="473"/>
      <c r="G16" s="473"/>
      <c r="H16" s="240">
        <f>'CUENTA T FR'!DN58</f>
        <v>0</v>
      </c>
    </row>
    <row r="17" spans="1:12" ht="18.75" x14ac:dyDescent="0.3">
      <c r="A17" s="473" t="s">
        <v>515</v>
      </c>
      <c r="B17" s="473"/>
      <c r="C17" s="473"/>
      <c r="D17" s="241"/>
      <c r="E17" s="473" t="s">
        <v>514</v>
      </c>
      <c r="F17" s="473"/>
      <c r="G17" s="473"/>
      <c r="H17" s="240"/>
      <c r="I17" s="239"/>
    </row>
    <row r="18" spans="1:12" ht="18.75" x14ac:dyDescent="0.3">
      <c r="A18" s="259" t="s">
        <v>547</v>
      </c>
      <c r="B18" s="235"/>
      <c r="C18" s="235"/>
      <c r="D18" s="241"/>
      <c r="E18" s="259" t="s">
        <v>548</v>
      </c>
      <c r="F18" s="235"/>
      <c r="G18" s="235"/>
      <c r="H18" s="240"/>
      <c r="I18" s="239"/>
    </row>
    <row r="19" spans="1:12" ht="18.75" x14ac:dyDescent="0.3">
      <c r="A19" s="473" t="s">
        <v>513</v>
      </c>
      <c r="B19" s="473"/>
      <c r="C19" s="473"/>
      <c r="D19" s="238">
        <v>11349510.939999999</v>
      </c>
      <c r="E19" s="473" t="s">
        <v>512</v>
      </c>
      <c r="F19" s="473"/>
      <c r="G19" s="473"/>
      <c r="H19" s="238">
        <v>12064600.1</v>
      </c>
      <c r="L19" s="3" t="s">
        <v>505</v>
      </c>
    </row>
    <row r="20" spans="1:12" ht="18.75" x14ac:dyDescent="0.3">
      <c r="A20" s="474" t="s">
        <v>511</v>
      </c>
      <c r="B20" s="474"/>
      <c r="C20" s="474"/>
      <c r="D20" s="238">
        <f>+D19-H19</f>
        <v>-715089.16000000015</v>
      </c>
      <c r="E20" s="473" t="s">
        <v>510</v>
      </c>
      <c r="F20" s="473"/>
      <c r="G20" s="473"/>
      <c r="H20" s="237">
        <f>+D20/H19</f>
        <v>-5.9271683609305889E-2</v>
      </c>
    </row>
    <row r="21" spans="1:12" ht="16.5" x14ac:dyDescent="0.25">
      <c r="A21" s="473" t="s">
        <v>509</v>
      </c>
      <c r="B21" s="473"/>
      <c r="C21" s="473"/>
      <c r="D21" s="473"/>
      <c r="E21" s="473"/>
      <c r="F21" s="236">
        <v>0</v>
      </c>
      <c r="G21" s="235" t="s">
        <v>508</v>
      </c>
      <c r="H21" s="236"/>
    </row>
    <row r="22" spans="1:12" ht="16.5" x14ac:dyDescent="0.25">
      <c r="A22" s="473" t="s">
        <v>507</v>
      </c>
      <c r="B22" s="473"/>
      <c r="C22" s="473"/>
      <c r="D22" s="234"/>
      <c r="E22" s="473" t="s">
        <v>506</v>
      </c>
      <c r="F22" s="473"/>
      <c r="G22" s="473"/>
      <c r="H22" s="234"/>
      <c r="K22" s="3" t="s">
        <v>505</v>
      </c>
    </row>
    <row r="23" spans="1:12" ht="18.75" x14ac:dyDescent="0.3">
      <c r="A23" s="473" t="s">
        <v>504</v>
      </c>
      <c r="B23" s="473"/>
      <c r="C23" s="473"/>
      <c r="D23" s="233">
        <f>NETWORKDAYS(D22,C24)-1</f>
        <v>32625</v>
      </c>
      <c r="E23" s="473" t="s">
        <v>503</v>
      </c>
      <c r="F23" s="473"/>
      <c r="G23" s="473"/>
      <c r="H23" s="232">
        <f>DATEDIF(H22,D22,"d")</f>
        <v>0</v>
      </c>
    </row>
    <row r="24" spans="1:12" ht="18.75" x14ac:dyDescent="0.3">
      <c r="A24" s="228" t="s">
        <v>502</v>
      </c>
      <c r="B24" s="228"/>
      <c r="C24" s="477">
        <f>'CONSOLIDADO FR'!F225</f>
        <v>45677</v>
      </c>
      <c r="D24" s="477"/>
      <c r="E24" s="228" t="s">
        <v>501</v>
      </c>
      <c r="F24" s="231"/>
      <c r="G24" s="231"/>
      <c r="H24" s="230">
        <f>'CONSOLIDADO FR'!J225</f>
        <v>45680</v>
      </c>
    </row>
    <row r="25" spans="1:12" ht="18.75" x14ac:dyDescent="0.3">
      <c r="A25" s="210"/>
      <c r="B25" s="228"/>
      <c r="C25" s="478"/>
      <c r="D25" s="478"/>
      <c r="E25" s="228" t="s">
        <v>500</v>
      </c>
      <c r="F25" s="228"/>
      <c r="G25" s="479" t="str">
        <f>'CONSOLIDADO FR'!A219</f>
        <v>Licda. Eiby O. Roche Cartagena</v>
      </c>
      <c r="H25" s="479"/>
    </row>
    <row r="26" spans="1:12" ht="18.75" x14ac:dyDescent="0.3">
      <c r="A26" s="228"/>
      <c r="B26" s="228"/>
      <c r="C26" s="229"/>
      <c r="D26" s="229"/>
      <c r="E26" s="228"/>
      <c r="F26" s="228"/>
      <c r="G26" s="216"/>
      <c r="H26" s="216"/>
    </row>
    <row r="27" spans="1:12" ht="15.75" x14ac:dyDescent="0.25">
      <c r="A27" s="480" t="s">
        <v>499</v>
      </c>
      <c r="B27" s="480"/>
      <c r="C27" s="480"/>
      <c r="D27" s="480"/>
      <c r="E27" s="480"/>
      <c r="F27" s="480"/>
      <c r="G27" s="480"/>
      <c r="H27" s="480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475"/>
      <c r="B29" s="475"/>
      <c r="C29" s="475"/>
      <c r="D29" s="475"/>
      <c r="E29" s="475"/>
      <c r="F29" s="475"/>
      <c r="G29" s="475"/>
      <c r="H29" s="475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75"/>
      <c r="B34" s="475"/>
      <c r="C34" s="475"/>
      <c r="D34" s="475"/>
      <c r="E34" s="475"/>
      <c r="F34" s="475"/>
      <c r="G34" s="475"/>
      <c r="H34" s="475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76" t="s">
        <v>498</v>
      </c>
      <c r="B37" s="476"/>
      <c r="C37" s="476"/>
      <c r="D37" s="476"/>
      <c r="E37" s="476"/>
      <c r="F37" s="476"/>
      <c r="G37" s="476"/>
      <c r="H37" s="476"/>
    </row>
    <row r="38" spans="1:8" ht="15.75" x14ac:dyDescent="0.25">
      <c r="A38" s="474"/>
      <c r="B38" s="474"/>
      <c r="C38" s="474"/>
      <c r="D38" s="474"/>
      <c r="E38" s="474"/>
      <c r="F38" s="474"/>
      <c r="G38" s="474"/>
      <c r="H38" s="474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K98"/>
  <sheetViews>
    <sheetView topLeftCell="C1" zoomScale="95" zoomScaleNormal="95" workbookViewId="0">
      <selection activeCell="G36" sqref="G36"/>
    </sheetView>
  </sheetViews>
  <sheetFormatPr baseColWidth="10" defaultColWidth="11.42578125" defaultRowHeight="12.75" x14ac:dyDescent="0.2"/>
  <cols>
    <col min="1" max="1" width="14.7109375" style="3" customWidth="1"/>
    <col min="2" max="2" width="35.42578125" style="3" customWidth="1"/>
    <col min="3" max="3" width="21.28515625" style="3" customWidth="1"/>
    <col min="4" max="4" width="11" style="3" customWidth="1"/>
    <col min="5" max="5" width="12.7109375" style="3" customWidth="1"/>
    <col min="6" max="6" width="13.42578125" style="3" customWidth="1"/>
    <col min="7" max="7" width="12.42578125" style="3" customWidth="1"/>
    <col min="8" max="8" width="45.140625" style="3" customWidth="1"/>
    <col min="9" max="9" width="9.42578125" style="3" customWidth="1"/>
    <col min="10" max="10" width="52.140625" style="3" customWidth="1"/>
    <col min="11" max="11" width="11.42578125" style="3"/>
    <col min="12" max="12" width="13.5703125" style="3" customWidth="1"/>
    <col min="13" max="16384" width="11.42578125" style="3"/>
  </cols>
  <sheetData>
    <row r="1" spans="1:10" ht="33" x14ac:dyDescent="0.2">
      <c r="A1" s="481" t="s">
        <v>440</v>
      </c>
      <c r="B1" s="481"/>
      <c r="C1" s="481"/>
      <c r="D1" s="481"/>
      <c r="E1" s="481"/>
      <c r="F1" s="481"/>
      <c r="G1" s="481"/>
      <c r="H1" s="481"/>
      <c r="I1" s="481"/>
      <c r="J1" s="481"/>
    </row>
    <row r="2" spans="1:10" ht="15.75" x14ac:dyDescent="0.25">
      <c r="A2" s="482" t="str">
        <f>'[1]CONSOLIDADO FR'!F7</f>
        <v>Hospital Dr. Francisco Antonio Gonzalvo</v>
      </c>
      <c r="B2" s="482"/>
      <c r="C2" s="482"/>
      <c r="D2" s="482"/>
      <c r="E2" s="482"/>
      <c r="F2" s="482"/>
      <c r="G2" s="482"/>
      <c r="H2" s="482"/>
      <c r="I2" s="482"/>
      <c r="J2" s="482"/>
    </row>
    <row r="3" spans="1:10" ht="15.75" x14ac:dyDescent="0.25">
      <c r="A3" s="482" t="s">
        <v>488</v>
      </c>
      <c r="B3" s="482"/>
      <c r="C3" s="482"/>
      <c r="D3" s="482"/>
      <c r="E3" s="482"/>
      <c r="F3" s="482"/>
      <c r="G3" s="482"/>
      <c r="H3" s="482"/>
      <c r="I3" s="482"/>
      <c r="J3" s="482"/>
    </row>
    <row r="4" spans="1:10" ht="16.5" thickBot="1" x14ac:dyDescent="0.3">
      <c r="A4" s="4"/>
      <c r="B4" s="304"/>
      <c r="C4" s="4"/>
      <c r="D4" s="4"/>
      <c r="E4" s="305"/>
      <c r="F4" s="305"/>
      <c r="G4" s="305"/>
      <c r="H4" s="261" t="s">
        <v>556</v>
      </c>
      <c r="I4" s="4">
        <v>5</v>
      </c>
      <c r="J4" s="4"/>
    </row>
    <row r="5" spans="1:10" ht="42" customHeight="1" thickBot="1" x14ac:dyDescent="0.3">
      <c r="A5" s="265" t="s">
        <v>487</v>
      </c>
      <c r="B5" s="266" t="s">
        <v>486</v>
      </c>
      <c r="C5" s="266" t="s">
        <v>485</v>
      </c>
      <c r="D5" s="267" t="s">
        <v>484</v>
      </c>
      <c r="E5" s="268" t="s">
        <v>483</v>
      </c>
      <c r="F5" s="269" t="s">
        <v>482</v>
      </c>
      <c r="G5" s="268" t="s">
        <v>481</v>
      </c>
      <c r="H5" s="266" t="s">
        <v>480</v>
      </c>
      <c r="I5" s="270" t="s">
        <v>479</v>
      </c>
      <c r="J5" s="271" t="s">
        <v>478</v>
      </c>
    </row>
    <row r="6" spans="1:10" ht="42" customHeight="1" x14ac:dyDescent="0.2">
      <c r="A6" s="338" t="s">
        <v>703</v>
      </c>
      <c r="B6" s="362" t="s">
        <v>704</v>
      </c>
      <c r="C6" s="380" t="s">
        <v>738</v>
      </c>
      <c r="D6" s="399">
        <v>45883</v>
      </c>
      <c r="E6" s="339">
        <v>1200</v>
      </c>
      <c r="F6" s="340">
        <v>0</v>
      </c>
      <c r="G6" s="340">
        <f t="shared" ref="G6:G22" si="0">E6-F6</f>
        <v>1200</v>
      </c>
      <c r="H6" s="362" t="s">
        <v>623</v>
      </c>
      <c r="I6" s="361">
        <v>13</v>
      </c>
      <c r="J6" s="397" t="s">
        <v>655</v>
      </c>
    </row>
    <row r="7" spans="1:10" ht="42" customHeight="1" x14ac:dyDescent="0.2">
      <c r="A7" s="338" t="s">
        <v>707</v>
      </c>
      <c r="B7" s="362" t="s">
        <v>708</v>
      </c>
      <c r="C7" s="380" t="s">
        <v>739</v>
      </c>
      <c r="D7" s="399">
        <v>45883</v>
      </c>
      <c r="E7" s="339">
        <v>1200</v>
      </c>
      <c r="F7" s="340">
        <v>0</v>
      </c>
      <c r="G7" s="340">
        <f t="shared" si="0"/>
        <v>1200</v>
      </c>
      <c r="H7" s="362" t="s">
        <v>623</v>
      </c>
      <c r="I7" s="361">
        <v>13</v>
      </c>
      <c r="J7" s="397" t="s">
        <v>655</v>
      </c>
    </row>
    <row r="8" spans="1:10" ht="42" customHeight="1" x14ac:dyDescent="0.2">
      <c r="A8" s="338" t="s">
        <v>705</v>
      </c>
      <c r="B8" s="362" t="s">
        <v>706</v>
      </c>
      <c r="C8" s="380" t="s">
        <v>740</v>
      </c>
      <c r="D8" s="399">
        <v>45883</v>
      </c>
      <c r="E8" s="339">
        <v>1200</v>
      </c>
      <c r="F8" s="340">
        <v>0</v>
      </c>
      <c r="G8" s="340">
        <f t="shared" si="0"/>
        <v>1200</v>
      </c>
      <c r="H8" s="362" t="s">
        <v>623</v>
      </c>
      <c r="I8" s="361">
        <v>13</v>
      </c>
      <c r="J8" s="397" t="s">
        <v>655</v>
      </c>
    </row>
    <row r="9" spans="1:10" ht="42" customHeight="1" x14ac:dyDescent="0.2">
      <c r="A9" s="338">
        <v>130429898</v>
      </c>
      <c r="B9" s="362" t="s">
        <v>694</v>
      </c>
      <c r="C9" s="380" t="s">
        <v>741</v>
      </c>
      <c r="D9" s="399">
        <v>45884</v>
      </c>
      <c r="E9" s="339">
        <v>74565.38</v>
      </c>
      <c r="F9" s="340">
        <v>3159.55</v>
      </c>
      <c r="G9" s="340">
        <f t="shared" si="0"/>
        <v>71405.83</v>
      </c>
      <c r="H9" s="362" t="s">
        <v>695</v>
      </c>
      <c r="I9" s="361">
        <v>5</v>
      </c>
      <c r="J9" s="397" t="s">
        <v>696</v>
      </c>
    </row>
    <row r="10" spans="1:10" ht="42" customHeight="1" x14ac:dyDescent="0.2">
      <c r="A10" s="398">
        <v>101001577</v>
      </c>
      <c r="B10" s="383" t="s">
        <v>666</v>
      </c>
      <c r="C10" s="380" t="s">
        <v>742</v>
      </c>
      <c r="D10" s="399">
        <v>45884</v>
      </c>
      <c r="E10" s="273">
        <v>35837.82</v>
      </c>
      <c r="F10" s="274">
        <v>0</v>
      </c>
      <c r="G10" s="340">
        <f t="shared" si="0"/>
        <v>35837.82</v>
      </c>
      <c r="H10" s="383" t="s">
        <v>667</v>
      </c>
      <c r="I10" s="361">
        <v>5</v>
      </c>
      <c r="J10" s="397" t="s">
        <v>698</v>
      </c>
    </row>
    <row r="11" spans="1:10" ht="42" customHeight="1" x14ac:dyDescent="0.2">
      <c r="A11" s="398">
        <v>101001577</v>
      </c>
      <c r="B11" s="383" t="s">
        <v>666</v>
      </c>
      <c r="C11" s="380" t="s">
        <v>743</v>
      </c>
      <c r="D11" s="399">
        <v>45884</v>
      </c>
      <c r="E11" s="273">
        <v>46923.18</v>
      </c>
      <c r="F11" s="274">
        <v>0</v>
      </c>
      <c r="G11" s="340">
        <f t="shared" si="0"/>
        <v>46923.18</v>
      </c>
      <c r="H11" s="383" t="s">
        <v>668</v>
      </c>
      <c r="I11" s="361">
        <v>5</v>
      </c>
      <c r="J11" s="397" t="s">
        <v>697</v>
      </c>
    </row>
    <row r="12" spans="1:10" ht="42" customHeight="1" x14ac:dyDescent="0.2">
      <c r="A12" s="338" t="s">
        <v>709</v>
      </c>
      <c r="B12" s="362" t="s">
        <v>710</v>
      </c>
      <c r="C12" s="380" t="s">
        <v>744</v>
      </c>
      <c r="D12" s="399">
        <v>45884</v>
      </c>
      <c r="E12" s="339">
        <v>1200</v>
      </c>
      <c r="F12" s="340">
        <v>0</v>
      </c>
      <c r="G12" s="340">
        <f t="shared" si="0"/>
        <v>1200</v>
      </c>
      <c r="H12" s="362" t="s">
        <v>623</v>
      </c>
      <c r="I12" s="361">
        <v>13</v>
      </c>
      <c r="J12" s="397" t="s">
        <v>655</v>
      </c>
    </row>
    <row r="13" spans="1:10" ht="42" customHeight="1" x14ac:dyDescent="0.2">
      <c r="A13" s="338" t="s">
        <v>701</v>
      </c>
      <c r="B13" s="362" t="s">
        <v>702</v>
      </c>
      <c r="C13" s="380" t="s">
        <v>745</v>
      </c>
      <c r="D13" s="399">
        <v>45884</v>
      </c>
      <c r="E13" s="339">
        <v>2400</v>
      </c>
      <c r="F13" s="340">
        <v>0</v>
      </c>
      <c r="G13" s="340">
        <f t="shared" si="0"/>
        <v>2400</v>
      </c>
      <c r="H13" s="362" t="s">
        <v>623</v>
      </c>
      <c r="I13" s="361">
        <v>13</v>
      </c>
      <c r="J13" s="397" t="s">
        <v>655</v>
      </c>
    </row>
    <row r="14" spans="1:10" ht="42" customHeight="1" x14ac:dyDescent="0.2">
      <c r="A14" s="338" t="s">
        <v>720</v>
      </c>
      <c r="B14" s="362" t="s">
        <v>721</v>
      </c>
      <c r="C14" s="380" t="s">
        <v>746</v>
      </c>
      <c r="D14" s="399">
        <v>45884</v>
      </c>
      <c r="E14" s="339">
        <v>1050</v>
      </c>
      <c r="F14" s="340">
        <v>0</v>
      </c>
      <c r="G14" s="340">
        <f t="shared" si="0"/>
        <v>1050</v>
      </c>
      <c r="H14" s="362" t="s">
        <v>623</v>
      </c>
      <c r="I14" s="361">
        <v>13</v>
      </c>
      <c r="J14" s="397" t="s">
        <v>655</v>
      </c>
    </row>
    <row r="15" spans="1:10" ht="42" customHeight="1" x14ac:dyDescent="0.2">
      <c r="A15" s="338" t="s">
        <v>620</v>
      </c>
      <c r="B15" s="362" t="s">
        <v>674</v>
      </c>
      <c r="C15" s="380" t="s">
        <v>747</v>
      </c>
      <c r="D15" s="399">
        <v>45884</v>
      </c>
      <c r="E15" s="273">
        <v>2050</v>
      </c>
      <c r="F15" s="274">
        <v>0</v>
      </c>
      <c r="G15" s="340">
        <f t="shared" si="0"/>
        <v>2050</v>
      </c>
      <c r="H15" s="362" t="s">
        <v>623</v>
      </c>
      <c r="I15" s="361">
        <v>13</v>
      </c>
      <c r="J15" s="397" t="s">
        <v>655</v>
      </c>
    </row>
    <row r="16" spans="1:10" ht="42" customHeight="1" x14ac:dyDescent="0.2">
      <c r="A16" s="338">
        <v>131860028</v>
      </c>
      <c r="B16" s="362" t="s">
        <v>713</v>
      </c>
      <c r="C16" s="380" t="s">
        <v>748</v>
      </c>
      <c r="D16" s="399">
        <v>45884</v>
      </c>
      <c r="E16" s="339">
        <v>77110</v>
      </c>
      <c r="F16" s="340">
        <v>3855.5</v>
      </c>
      <c r="G16" s="340">
        <f t="shared" si="0"/>
        <v>73254.5</v>
      </c>
      <c r="H16" s="362" t="s">
        <v>714</v>
      </c>
      <c r="I16" s="361">
        <v>5</v>
      </c>
      <c r="J16" s="397" t="s">
        <v>715</v>
      </c>
    </row>
    <row r="17" spans="1:10" ht="42" customHeight="1" x14ac:dyDescent="0.2">
      <c r="A17" s="398">
        <v>131398073</v>
      </c>
      <c r="B17" s="383" t="s">
        <v>664</v>
      </c>
      <c r="C17" s="380" t="s">
        <v>749</v>
      </c>
      <c r="D17" s="399">
        <v>45884</v>
      </c>
      <c r="E17" s="273">
        <v>86766</v>
      </c>
      <c r="F17" s="274">
        <v>4048.5</v>
      </c>
      <c r="G17" s="340">
        <f t="shared" si="0"/>
        <v>82717.5</v>
      </c>
      <c r="H17" s="362" t="s">
        <v>665</v>
      </c>
      <c r="I17" s="361">
        <v>5</v>
      </c>
      <c r="J17" s="397" t="s">
        <v>687</v>
      </c>
    </row>
    <row r="18" spans="1:10" ht="42" customHeight="1" x14ac:dyDescent="0.2">
      <c r="A18" s="338">
        <v>112102221</v>
      </c>
      <c r="B18" s="362" t="s">
        <v>669</v>
      </c>
      <c r="C18" s="380" t="s">
        <v>750</v>
      </c>
      <c r="D18" s="400">
        <v>45884</v>
      </c>
      <c r="E18" s="339">
        <v>19800</v>
      </c>
      <c r="F18" s="340">
        <v>990</v>
      </c>
      <c r="G18" s="340">
        <f t="shared" si="0"/>
        <v>18810</v>
      </c>
      <c r="H18" s="362" t="s">
        <v>754</v>
      </c>
      <c r="I18" s="361">
        <v>5</v>
      </c>
      <c r="J18" s="397" t="s">
        <v>693</v>
      </c>
    </row>
    <row r="19" spans="1:10" ht="42" customHeight="1" x14ac:dyDescent="0.2">
      <c r="A19" s="338">
        <v>401513137</v>
      </c>
      <c r="B19" s="362" t="s">
        <v>690</v>
      </c>
      <c r="C19" s="380" t="s">
        <v>751</v>
      </c>
      <c r="D19" s="399">
        <v>45884</v>
      </c>
      <c r="E19" s="339">
        <v>15800</v>
      </c>
      <c r="F19" s="340">
        <v>790</v>
      </c>
      <c r="G19" s="340">
        <f t="shared" si="0"/>
        <v>15010</v>
      </c>
      <c r="H19" s="362" t="s">
        <v>691</v>
      </c>
      <c r="I19" s="361">
        <v>5</v>
      </c>
      <c r="J19" s="397" t="s">
        <v>692</v>
      </c>
    </row>
    <row r="20" spans="1:10" ht="42" customHeight="1" x14ac:dyDescent="0.2">
      <c r="A20" s="338">
        <v>101726997</v>
      </c>
      <c r="B20" s="362" t="s">
        <v>619</v>
      </c>
      <c r="C20" s="380" t="s">
        <v>752</v>
      </c>
      <c r="D20" s="400">
        <v>45884</v>
      </c>
      <c r="E20" s="339">
        <v>21959.72</v>
      </c>
      <c r="F20" s="340">
        <v>0</v>
      </c>
      <c r="G20" s="340">
        <f t="shared" si="0"/>
        <v>21959.72</v>
      </c>
      <c r="H20" s="362" t="s">
        <v>676</v>
      </c>
      <c r="I20" s="361">
        <v>5</v>
      </c>
      <c r="J20" s="397" t="s">
        <v>689</v>
      </c>
    </row>
    <row r="21" spans="1:10" ht="42" customHeight="1" x14ac:dyDescent="0.2">
      <c r="A21" s="398">
        <v>132054121</v>
      </c>
      <c r="B21" s="383" t="s">
        <v>685</v>
      </c>
      <c r="C21" s="380" t="s">
        <v>753</v>
      </c>
      <c r="D21" s="399">
        <v>45884</v>
      </c>
      <c r="E21" s="339">
        <v>12921</v>
      </c>
      <c r="F21" s="340">
        <v>547.5</v>
      </c>
      <c r="G21" s="340">
        <f t="shared" si="0"/>
        <v>12373.5</v>
      </c>
      <c r="H21" s="362" t="s">
        <v>714</v>
      </c>
      <c r="I21" s="361">
        <v>5</v>
      </c>
      <c r="J21" s="397" t="s">
        <v>686</v>
      </c>
    </row>
    <row r="22" spans="1:10" ht="42" customHeight="1" x14ac:dyDescent="0.2">
      <c r="A22" s="338">
        <v>112001709</v>
      </c>
      <c r="B22" s="362" t="s">
        <v>711</v>
      </c>
      <c r="C22" s="380">
        <v>40398666921</v>
      </c>
      <c r="D22" s="400">
        <v>45884</v>
      </c>
      <c r="E22" s="339">
        <v>120930.98</v>
      </c>
      <c r="F22" s="340">
        <v>5942.56</v>
      </c>
      <c r="G22" s="340">
        <f t="shared" si="0"/>
        <v>114988.42</v>
      </c>
      <c r="H22" s="362" t="s">
        <v>754</v>
      </c>
      <c r="I22" s="361">
        <v>5</v>
      </c>
      <c r="J22" s="397" t="s">
        <v>712</v>
      </c>
    </row>
    <row r="23" spans="1:10" ht="42" customHeight="1" x14ac:dyDescent="0.2">
      <c r="A23" s="398">
        <v>132344911</v>
      </c>
      <c r="B23" s="383" t="s">
        <v>675</v>
      </c>
      <c r="C23" s="401" t="s">
        <v>755</v>
      </c>
      <c r="D23" s="399">
        <v>45887</v>
      </c>
      <c r="E23" s="273">
        <v>19116</v>
      </c>
      <c r="F23" s="274">
        <v>810</v>
      </c>
      <c r="G23" s="274">
        <f t="shared" ref="G23:G37" si="1">E23-F23</f>
        <v>18306</v>
      </c>
      <c r="H23" s="383" t="s">
        <v>665</v>
      </c>
      <c r="I23" s="361">
        <v>5</v>
      </c>
      <c r="J23" s="402" t="s">
        <v>688</v>
      </c>
    </row>
    <row r="24" spans="1:10" ht="42" customHeight="1" x14ac:dyDescent="0.2">
      <c r="A24" s="338">
        <v>131367331</v>
      </c>
      <c r="B24" s="362" t="s">
        <v>723</v>
      </c>
      <c r="C24" s="380" t="s">
        <v>756</v>
      </c>
      <c r="D24" s="400">
        <v>45887</v>
      </c>
      <c r="E24" s="273">
        <v>29000</v>
      </c>
      <c r="F24" s="274">
        <v>1228.81</v>
      </c>
      <c r="G24" s="340">
        <f t="shared" ref="G24" si="2">E24-F24</f>
        <v>27771.19</v>
      </c>
      <c r="H24" s="403" t="s">
        <v>729</v>
      </c>
      <c r="I24" s="361">
        <v>5</v>
      </c>
      <c r="J24" s="397" t="s">
        <v>730</v>
      </c>
    </row>
    <row r="25" spans="1:10" ht="42" customHeight="1" x14ac:dyDescent="0.2">
      <c r="A25" s="338">
        <v>111000475</v>
      </c>
      <c r="B25" s="362" t="s">
        <v>722</v>
      </c>
      <c r="C25" s="380" t="s">
        <v>757</v>
      </c>
      <c r="D25" s="399">
        <v>45887</v>
      </c>
      <c r="E25" s="339">
        <v>59312.15</v>
      </c>
      <c r="F25" s="340">
        <v>0</v>
      </c>
      <c r="G25" s="340">
        <f>E25-F25</f>
        <v>59312.15</v>
      </c>
      <c r="H25" s="362" t="s">
        <v>670</v>
      </c>
      <c r="I25" s="361">
        <v>5</v>
      </c>
      <c r="J25" s="397" t="s">
        <v>726</v>
      </c>
    </row>
    <row r="26" spans="1:10" ht="42" customHeight="1" x14ac:dyDescent="0.2">
      <c r="A26" s="338">
        <v>101070587</v>
      </c>
      <c r="B26" s="362" t="s">
        <v>671</v>
      </c>
      <c r="C26" s="380" t="s">
        <v>758</v>
      </c>
      <c r="D26" s="400">
        <v>45887</v>
      </c>
      <c r="E26" s="339">
        <v>69543.77</v>
      </c>
      <c r="F26" s="340">
        <v>0</v>
      </c>
      <c r="G26" s="340">
        <f t="shared" si="1"/>
        <v>69543.77</v>
      </c>
      <c r="H26" s="362" t="s">
        <v>672</v>
      </c>
      <c r="I26" s="361">
        <v>5</v>
      </c>
      <c r="J26" s="397" t="s">
        <v>699</v>
      </c>
    </row>
    <row r="27" spans="1:10" ht="42" customHeight="1" x14ac:dyDescent="0.2">
      <c r="A27" s="338">
        <v>132218094</v>
      </c>
      <c r="B27" s="362" t="s">
        <v>718</v>
      </c>
      <c r="C27" s="380" t="s">
        <v>759</v>
      </c>
      <c r="D27" s="399">
        <v>45887</v>
      </c>
      <c r="E27" s="339">
        <v>145376</v>
      </c>
      <c r="F27" s="340">
        <v>6160</v>
      </c>
      <c r="G27" s="340">
        <f t="shared" ref="G27:G34" si="3">E27-F27</f>
        <v>139216</v>
      </c>
      <c r="H27" s="362" t="s">
        <v>714</v>
      </c>
      <c r="I27" s="361">
        <v>5</v>
      </c>
      <c r="J27" s="397" t="s">
        <v>719</v>
      </c>
    </row>
    <row r="28" spans="1:10" ht="42" customHeight="1" x14ac:dyDescent="0.2">
      <c r="A28" s="338">
        <v>131354238</v>
      </c>
      <c r="B28" s="362" t="s">
        <v>716</v>
      </c>
      <c r="C28" s="380" t="s">
        <v>760</v>
      </c>
      <c r="D28" s="399">
        <v>45887</v>
      </c>
      <c r="E28" s="339">
        <v>48685</v>
      </c>
      <c r="F28" s="340">
        <v>2360.4499999999998</v>
      </c>
      <c r="G28" s="340">
        <f t="shared" si="3"/>
        <v>46324.55</v>
      </c>
      <c r="H28" s="362" t="s">
        <v>672</v>
      </c>
      <c r="I28" s="361">
        <v>5</v>
      </c>
      <c r="J28" s="397" t="s">
        <v>717</v>
      </c>
    </row>
    <row r="29" spans="1:10" ht="42" customHeight="1" x14ac:dyDescent="0.2">
      <c r="A29" s="338">
        <v>112102211</v>
      </c>
      <c r="B29" s="362" t="s">
        <v>617</v>
      </c>
      <c r="C29" s="380" t="s">
        <v>761</v>
      </c>
      <c r="D29" s="399">
        <v>45887</v>
      </c>
      <c r="E29" s="273">
        <v>80217</v>
      </c>
      <c r="F29" s="274">
        <v>3317.62</v>
      </c>
      <c r="G29" s="340">
        <f t="shared" si="3"/>
        <v>76899.38</v>
      </c>
      <c r="H29" s="403" t="s">
        <v>731</v>
      </c>
      <c r="I29" s="361">
        <v>5</v>
      </c>
      <c r="J29" s="381" t="s">
        <v>732</v>
      </c>
    </row>
    <row r="30" spans="1:10" ht="42" customHeight="1" x14ac:dyDescent="0.2">
      <c r="A30" s="338">
        <v>40228375487</v>
      </c>
      <c r="B30" s="362" t="s">
        <v>724</v>
      </c>
      <c r="C30" s="380" t="s">
        <v>762</v>
      </c>
      <c r="D30" s="399">
        <v>45887</v>
      </c>
      <c r="E30" s="273">
        <v>206409.02</v>
      </c>
      <c r="F30" s="274">
        <v>9938.9500000000007</v>
      </c>
      <c r="G30" s="340">
        <f t="shared" si="3"/>
        <v>196470.06999999998</v>
      </c>
      <c r="H30" s="362" t="s">
        <v>670</v>
      </c>
      <c r="I30" s="361">
        <v>5</v>
      </c>
      <c r="J30" s="381" t="s">
        <v>728</v>
      </c>
    </row>
    <row r="31" spans="1:10" ht="42" customHeight="1" x14ac:dyDescent="0.2">
      <c r="A31" s="338" t="s">
        <v>624</v>
      </c>
      <c r="B31" s="362" t="s">
        <v>625</v>
      </c>
      <c r="C31" s="380" t="s">
        <v>763</v>
      </c>
      <c r="D31" s="396">
        <v>45888</v>
      </c>
      <c r="E31" s="339">
        <v>4700</v>
      </c>
      <c r="F31" s="340">
        <v>0</v>
      </c>
      <c r="G31" s="340">
        <f t="shared" si="3"/>
        <v>4700</v>
      </c>
      <c r="H31" s="362" t="s">
        <v>623</v>
      </c>
      <c r="I31" s="361">
        <v>13</v>
      </c>
      <c r="J31" s="397" t="s">
        <v>655</v>
      </c>
    </row>
    <row r="32" spans="1:10" ht="42" customHeight="1" x14ac:dyDescent="0.2">
      <c r="A32" s="338">
        <v>130364982</v>
      </c>
      <c r="B32" s="362" t="s">
        <v>673</v>
      </c>
      <c r="C32" s="380" t="s">
        <v>764</v>
      </c>
      <c r="D32" s="396">
        <v>45888</v>
      </c>
      <c r="E32" s="339">
        <v>46425.45</v>
      </c>
      <c r="F32" s="340">
        <v>2203.4299999999998</v>
      </c>
      <c r="G32" s="340">
        <f t="shared" si="3"/>
        <v>44222.02</v>
      </c>
      <c r="H32" s="362" t="s">
        <v>665</v>
      </c>
      <c r="I32" s="361">
        <v>5</v>
      </c>
      <c r="J32" s="397" t="s">
        <v>725</v>
      </c>
    </row>
    <row r="33" spans="1:11" ht="42" customHeight="1" x14ac:dyDescent="0.2">
      <c r="A33" s="338">
        <v>112103102</v>
      </c>
      <c r="B33" s="362" t="s">
        <v>618</v>
      </c>
      <c r="C33" s="380" t="s">
        <v>765</v>
      </c>
      <c r="D33" s="399">
        <v>45888</v>
      </c>
      <c r="E33" s="339">
        <v>60859.993552000007</v>
      </c>
      <c r="F33" s="340">
        <v>277.67657372000002</v>
      </c>
      <c r="G33" s="340">
        <f t="shared" si="3"/>
        <v>60582.316978280011</v>
      </c>
      <c r="H33" s="362" t="s">
        <v>678</v>
      </c>
      <c r="I33" s="361">
        <v>5</v>
      </c>
      <c r="J33" s="397" t="s">
        <v>727</v>
      </c>
    </row>
    <row r="34" spans="1:11" ht="42" customHeight="1" x14ac:dyDescent="0.2">
      <c r="A34" s="338" t="s">
        <v>621</v>
      </c>
      <c r="B34" s="362" t="s">
        <v>622</v>
      </c>
      <c r="C34" s="380" t="s">
        <v>766</v>
      </c>
      <c r="D34" s="399">
        <v>45888</v>
      </c>
      <c r="E34" s="339">
        <v>6000</v>
      </c>
      <c r="F34" s="340">
        <v>0</v>
      </c>
      <c r="G34" s="340">
        <f t="shared" si="3"/>
        <v>6000</v>
      </c>
      <c r="H34" s="362" t="s">
        <v>623</v>
      </c>
      <c r="I34" s="361">
        <v>13</v>
      </c>
      <c r="J34" s="397" t="s">
        <v>655</v>
      </c>
    </row>
    <row r="35" spans="1:11" ht="42" customHeight="1" x14ac:dyDescent="0.2">
      <c r="A35" s="338" t="s">
        <v>626</v>
      </c>
      <c r="B35" s="362" t="s">
        <v>627</v>
      </c>
      <c r="C35" s="380" t="s">
        <v>770</v>
      </c>
      <c r="D35" s="399">
        <v>45888</v>
      </c>
      <c r="E35" s="339">
        <v>0</v>
      </c>
      <c r="F35" s="340">
        <v>0</v>
      </c>
      <c r="G35" s="340">
        <f>F39</f>
        <v>71467.879073720003</v>
      </c>
      <c r="H35" s="362" t="s">
        <v>656</v>
      </c>
      <c r="I35" s="404">
        <v>10</v>
      </c>
      <c r="J35" s="397" t="s">
        <v>767</v>
      </c>
    </row>
    <row r="36" spans="1:11" ht="42" customHeight="1" x14ac:dyDescent="0.2">
      <c r="A36" s="338">
        <v>122021264</v>
      </c>
      <c r="B36" s="362" t="s">
        <v>616</v>
      </c>
      <c r="C36" s="380" t="s">
        <v>769</v>
      </c>
      <c r="D36" s="399">
        <v>45888</v>
      </c>
      <c r="E36" s="339">
        <v>362992.56</v>
      </c>
      <c r="F36" s="340">
        <v>18149.63</v>
      </c>
      <c r="G36" s="340">
        <f t="shared" si="1"/>
        <v>344842.93</v>
      </c>
      <c r="H36" s="362" t="s">
        <v>672</v>
      </c>
      <c r="I36" s="361">
        <v>5</v>
      </c>
      <c r="J36" s="397" t="s">
        <v>700</v>
      </c>
    </row>
    <row r="37" spans="1:11" ht="60.75" customHeight="1" x14ac:dyDescent="0.2">
      <c r="A37" s="338">
        <v>130493154</v>
      </c>
      <c r="B37" s="362" t="s">
        <v>654</v>
      </c>
      <c r="C37" s="380">
        <v>40434911958</v>
      </c>
      <c r="D37" s="399">
        <v>45889</v>
      </c>
      <c r="E37" s="340">
        <v>335340.38644800009</v>
      </c>
      <c r="F37" s="340">
        <v>7687.7025000000003</v>
      </c>
      <c r="G37" s="340">
        <f t="shared" si="1"/>
        <v>327652.68394800008</v>
      </c>
      <c r="H37" s="383" t="s">
        <v>677</v>
      </c>
      <c r="I37" s="361">
        <v>5</v>
      </c>
      <c r="J37" s="381" t="s">
        <v>768</v>
      </c>
    </row>
    <row r="38" spans="1:11" ht="15.75" thickBot="1" x14ac:dyDescent="0.25">
      <c r="A38" s="322" t="s">
        <v>628</v>
      </c>
      <c r="B38" s="392" t="s">
        <v>629</v>
      </c>
      <c r="C38" s="393"/>
      <c r="D38" s="356"/>
      <c r="E38" s="280">
        <v>2965.79</v>
      </c>
      <c r="F38" s="333">
        <v>0</v>
      </c>
      <c r="G38" s="333">
        <f>E38-F38</f>
        <v>2965.79</v>
      </c>
      <c r="H38" s="392" t="s">
        <v>630</v>
      </c>
      <c r="I38" s="394">
        <v>22</v>
      </c>
      <c r="J38" s="324"/>
      <c r="K38" s="304"/>
    </row>
    <row r="39" spans="1:11" ht="15.75" thickBot="1" x14ac:dyDescent="0.25">
      <c r="A39" s="325"/>
      <c r="B39" s="326" t="s">
        <v>477</v>
      </c>
      <c r="C39" s="327"/>
      <c r="D39" s="328"/>
      <c r="E39" s="329">
        <f>SUM(E6:E38)</f>
        <v>1999857.2000000002</v>
      </c>
      <c r="F39" s="329">
        <f>SUM(F6:F38)</f>
        <v>71467.879073720003</v>
      </c>
      <c r="G39" s="329">
        <f>SUM(G6:G38)</f>
        <v>1999857.2000000002</v>
      </c>
      <c r="H39" s="330"/>
      <c r="I39" s="331"/>
      <c r="J39" s="332"/>
      <c r="K39" s="304"/>
    </row>
    <row r="40" spans="1:11" ht="15" x14ac:dyDescent="0.2">
      <c r="B40" s="278"/>
      <c r="C40" s="279"/>
      <c r="D40" s="282">
        <v>45882</v>
      </c>
      <c r="E40" s="280">
        <v>1999857.2</v>
      </c>
      <c r="F40" s="280"/>
      <c r="G40" s="280">
        <f>E40</f>
        <v>1999857.2</v>
      </c>
      <c r="H40" s="280"/>
      <c r="I40" s="281"/>
      <c r="K40" s="304"/>
    </row>
    <row r="41" spans="1:11" ht="15" x14ac:dyDescent="0.2">
      <c r="A41" s="86"/>
      <c r="B41" s="278"/>
      <c r="C41" s="279"/>
      <c r="D41" s="282"/>
      <c r="E41" s="280">
        <f>E40-E39</f>
        <v>0</v>
      </c>
      <c r="F41" s="280"/>
      <c r="G41" s="280">
        <f>G40-G39</f>
        <v>0</v>
      </c>
      <c r="H41" s="283"/>
      <c r="I41" s="281"/>
      <c r="K41" s="304"/>
    </row>
    <row r="42" spans="1:11" ht="15" x14ac:dyDescent="0.2">
      <c r="A42" s="86" t="s">
        <v>631</v>
      </c>
      <c r="B42" s="284"/>
      <c r="C42" s="323"/>
      <c r="D42" s="86" t="s">
        <v>5</v>
      </c>
      <c r="F42" s="285"/>
      <c r="G42" s="286"/>
      <c r="H42" s="86" t="s">
        <v>733</v>
      </c>
      <c r="I42" s="86"/>
      <c r="J42" s="86"/>
      <c r="K42" s="304"/>
    </row>
    <row r="43" spans="1:11" ht="15" x14ac:dyDescent="0.2">
      <c r="B43" s="287"/>
      <c r="C43" s="288"/>
      <c r="D43" s="272"/>
      <c r="F43" s="65"/>
      <c r="G43" s="296"/>
      <c r="K43" s="304"/>
    </row>
    <row r="44" spans="1:11" ht="15" x14ac:dyDescent="0.2">
      <c r="A44" s="289" t="s">
        <v>632</v>
      </c>
      <c r="C44" s="290"/>
      <c r="D44" s="272"/>
      <c r="E44" s="289" t="s">
        <v>735</v>
      </c>
      <c r="F44" s="289"/>
      <c r="G44" s="291"/>
      <c r="H44" s="289" t="s">
        <v>633</v>
      </c>
      <c r="I44" s="289"/>
      <c r="K44" s="304"/>
    </row>
    <row r="45" spans="1:11" ht="15" x14ac:dyDescent="0.2">
      <c r="A45" s="3" t="s">
        <v>734</v>
      </c>
      <c r="C45" s="65"/>
      <c r="D45" s="272"/>
      <c r="E45" s="395"/>
      <c r="F45" s="292" t="s">
        <v>736</v>
      </c>
      <c r="G45" s="293"/>
      <c r="H45" s="294" t="s">
        <v>737</v>
      </c>
      <c r="I45" s="294" t="s">
        <v>634</v>
      </c>
      <c r="K45" s="304"/>
    </row>
    <row r="46" spans="1:11" ht="15" x14ac:dyDescent="0.2">
      <c r="B46" s="214"/>
      <c r="C46" s="213"/>
      <c r="D46" s="295"/>
      <c r="E46" s="218"/>
      <c r="F46" s="218"/>
      <c r="G46" s="218"/>
      <c r="H46" s="218"/>
      <c r="I46" s="217"/>
      <c r="K46" s="304"/>
    </row>
    <row r="47" spans="1:11" ht="15" x14ac:dyDescent="0.2">
      <c r="A47" s="86"/>
      <c r="B47" s="278"/>
      <c r="C47" s="279"/>
      <c r="D47" s="282"/>
      <c r="E47" s="280"/>
      <c r="F47" s="280"/>
      <c r="G47" s="280"/>
      <c r="H47" s="283"/>
      <c r="I47" s="281"/>
      <c r="K47" s="304"/>
    </row>
    <row r="48" spans="1:11" ht="15" x14ac:dyDescent="0.2">
      <c r="B48" s="278"/>
      <c r="C48" s="279"/>
      <c r="D48" s="282"/>
      <c r="E48" s="280"/>
      <c r="F48" s="280"/>
      <c r="G48" s="280"/>
      <c r="H48" s="283"/>
      <c r="I48" s="281"/>
      <c r="K48" s="304"/>
    </row>
    <row r="49" spans="1:11" ht="15" x14ac:dyDescent="0.2">
      <c r="B49" s="278"/>
      <c r="C49" s="279"/>
      <c r="D49" s="282"/>
      <c r="E49" s="280"/>
      <c r="F49" s="280"/>
      <c r="G49" s="280"/>
      <c r="H49" s="283"/>
      <c r="I49" s="281"/>
      <c r="K49" s="304"/>
    </row>
    <row r="50" spans="1:11" ht="15" x14ac:dyDescent="0.2">
      <c r="A50" s="86"/>
      <c r="B50" s="278"/>
      <c r="C50" s="279"/>
      <c r="D50" s="282"/>
      <c r="E50" s="280"/>
      <c r="F50" s="280"/>
      <c r="G50" s="280"/>
      <c r="H50" s="283"/>
      <c r="I50" s="281"/>
      <c r="K50" s="304"/>
    </row>
    <row r="51" spans="1:11" ht="18.75" x14ac:dyDescent="0.3">
      <c r="A51" s="216" t="s">
        <v>442</v>
      </c>
      <c r="B51" s="215"/>
      <c r="C51" s="215"/>
      <c r="D51" s="215"/>
      <c r="E51" s="280"/>
      <c r="F51" s="280"/>
      <c r="G51" s="280"/>
      <c r="H51" s="215"/>
      <c r="I51" s="215"/>
      <c r="J51" s="215"/>
    </row>
    <row r="52" spans="1:11" ht="15" x14ac:dyDescent="0.25">
      <c r="A52" s="3" t="s">
        <v>476</v>
      </c>
      <c r="B52" s="214"/>
      <c r="C52" s="213"/>
      <c r="D52" s="382"/>
      <c r="E52" s="280"/>
      <c r="F52" s="280"/>
      <c r="G52" s="280"/>
      <c r="H52" s="210"/>
      <c r="I52" s="210"/>
      <c r="J52" s="209"/>
    </row>
    <row r="53" spans="1:11" ht="15.75" x14ac:dyDescent="0.25">
      <c r="A53" s="212"/>
      <c r="B53" s="211"/>
      <c r="C53" s="211"/>
      <c r="D53" s="280"/>
      <c r="E53" s="280"/>
      <c r="F53" s="280"/>
      <c r="G53" s="280"/>
      <c r="H53" s="210"/>
      <c r="I53" s="210"/>
      <c r="J53" s="209"/>
    </row>
    <row r="54" spans="1:11" ht="15" x14ac:dyDescent="0.25">
      <c r="A54" s="210"/>
      <c r="B54" s="210"/>
      <c r="C54" s="210"/>
      <c r="D54" s="280"/>
      <c r="E54" s="280"/>
      <c r="F54" s="280"/>
      <c r="G54" s="280"/>
      <c r="H54" s="210"/>
      <c r="I54" s="210"/>
      <c r="J54" s="209"/>
    </row>
    <row r="55" spans="1:11" ht="15" x14ac:dyDescent="0.25">
      <c r="A55" s="208" t="s">
        <v>475</v>
      </c>
      <c r="B55" s="208"/>
      <c r="C55" s="208"/>
      <c r="D55" s="280"/>
      <c r="E55" s="280"/>
      <c r="F55" s="280"/>
      <c r="G55" s="280"/>
      <c r="H55" s="208" t="s">
        <v>474</v>
      </c>
      <c r="I55" s="208"/>
      <c r="J55" s="207"/>
    </row>
    <row r="56" spans="1:11" ht="15" x14ac:dyDescent="0.25">
      <c r="A56" s="208" t="s">
        <v>473</v>
      </c>
      <c r="B56" s="208"/>
      <c r="C56" s="208"/>
      <c r="D56" s="280"/>
      <c r="E56" s="280"/>
      <c r="F56" s="293"/>
      <c r="G56" s="293"/>
      <c r="H56" s="208" t="s">
        <v>472</v>
      </c>
      <c r="I56" s="208"/>
      <c r="J56" s="207"/>
    </row>
    <row r="57" spans="1:11" x14ac:dyDescent="0.2">
      <c r="A57" s="206"/>
      <c r="B57" s="206"/>
      <c r="C57" s="206"/>
      <c r="D57" s="280"/>
      <c r="E57" s="280"/>
      <c r="F57" s="293"/>
      <c r="G57" s="293"/>
      <c r="H57" s="206"/>
      <c r="I57" s="206"/>
      <c r="J57" s="206"/>
    </row>
    <row r="58" spans="1:11" x14ac:dyDescent="0.2">
      <c r="A58" s="206"/>
      <c r="B58" s="206"/>
      <c r="C58" s="206"/>
      <c r="D58" s="280"/>
      <c r="E58" s="280"/>
      <c r="F58" s="293"/>
      <c r="G58" s="293"/>
      <c r="H58" s="206"/>
      <c r="I58" s="206"/>
      <c r="J58" s="206"/>
    </row>
    <row r="59" spans="1:11" x14ac:dyDescent="0.2">
      <c r="D59" s="280"/>
      <c r="E59" s="280"/>
      <c r="F59" s="293"/>
      <c r="G59" s="293"/>
    </row>
    <row r="60" spans="1:11" x14ac:dyDescent="0.2">
      <c r="D60" s="280"/>
      <c r="E60" s="280"/>
      <c r="F60" s="293"/>
      <c r="G60" s="293"/>
    </row>
    <row r="61" spans="1:11" x14ac:dyDescent="0.2">
      <c r="D61" s="280"/>
      <c r="E61" s="280"/>
      <c r="F61" s="293"/>
      <c r="G61" s="293"/>
    </row>
    <row r="62" spans="1:11" x14ac:dyDescent="0.2">
      <c r="D62" s="280"/>
      <c r="E62" s="280"/>
      <c r="F62" s="293"/>
      <c r="G62" s="293"/>
    </row>
    <row r="63" spans="1:11" x14ac:dyDescent="0.2">
      <c r="D63" s="280"/>
      <c r="E63" s="293"/>
      <c r="F63" s="293"/>
      <c r="G63" s="293"/>
    </row>
    <row r="64" spans="1:11" x14ac:dyDescent="0.2">
      <c r="D64" s="280"/>
      <c r="E64" s="280"/>
      <c r="F64" s="293"/>
      <c r="G64" s="293"/>
    </row>
    <row r="65" spans="4:9" x14ac:dyDescent="0.2">
      <c r="D65" s="280"/>
      <c r="E65" s="280"/>
      <c r="F65" s="293"/>
      <c r="G65" s="293"/>
    </row>
    <row r="66" spans="4:9" ht="14.25" x14ac:dyDescent="0.2">
      <c r="D66" s="280"/>
      <c r="E66" s="280"/>
      <c r="F66" s="293"/>
      <c r="G66" s="293"/>
      <c r="H66" s="406"/>
      <c r="I66" s="293"/>
    </row>
    <row r="67" spans="4:9" x14ac:dyDescent="0.2">
      <c r="D67" s="280"/>
      <c r="E67" s="280"/>
      <c r="F67" s="293"/>
      <c r="G67" s="293"/>
    </row>
    <row r="68" spans="4:9" x14ac:dyDescent="0.2">
      <c r="D68" s="280"/>
      <c r="E68" s="280"/>
      <c r="F68" s="293"/>
      <c r="G68" s="293"/>
    </row>
    <row r="69" spans="4:9" x14ac:dyDescent="0.2">
      <c r="D69" s="280"/>
      <c r="E69" s="280"/>
      <c r="F69" s="293"/>
      <c r="G69" s="293"/>
      <c r="H69" s="293"/>
    </row>
    <row r="70" spans="4:9" x14ac:dyDescent="0.2">
      <c r="D70" s="280"/>
      <c r="E70" s="280"/>
      <c r="F70" s="293"/>
      <c r="G70" s="293"/>
    </row>
    <row r="71" spans="4:9" x14ac:dyDescent="0.2">
      <c r="D71" s="280"/>
      <c r="E71" s="280"/>
      <c r="F71" s="293"/>
      <c r="G71" s="293"/>
      <c r="I71" s="293"/>
    </row>
    <row r="72" spans="4:9" x14ac:dyDescent="0.2">
      <c r="D72" s="280"/>
      <c r="E72" s="280"/>
      <c r="F72" s="293"/>
      <c r="G72" s="293"/>
      <c r="I72" s="293"/>
    </row>
    <row r="73" spans="4:9" x14ac:dyDescent="0.2">
      <c r="D73" s="280"/>
      <c r="E73" s="280"/>
      <c r="F73" s="293"/>
      <c r="G73" s="293"/>
    </row>
    <row r="74" spans="4:9" x14ac:dyDescent="0.2">
      <c r="D74" s="280"/>
      <c r="E74" s="280"/>
      <c r="F74" s="293"/>
      <c r="G74" s="293"/>
    </row>
    <row r="75" spans="4:9" x14ac:dyDescent="0.2">
      <c r="D75" s="280"/>
      <c r="E75" s="280"/>
      <c r="F75" s="293"/>
      <c r="G75" s="293"/>
      <c r="I75" s="293"/>
    </row>
    <row r="76" spans="4:9" x14ac:dyDescent="0.2">
      <c r="D76" s="280"/>
      <c r="E76" s="280"/>
      <c r="F76" s="293"/>
      <c r="G76" s="293"/>
    </row>
    <row r="77" spans="4:9" x14ac:dyDescent="0.2">
      <c r="D77" s="280"/>
      <c r="E77" s="280"/>
      <c r="F77" s="293"/>
      <c r="G77" s="293"/>
    </row>
    <row r="78" spans="4:9" x14ac:dyDescent="0.2">
      <c r="D78" s="280"/>
      <c r="E78" s="280"/>
      <c r="F78" s="293"/>
      <c r="G78" s="293"/>
      <c r="I78" s="293"/>
    </row>
    <row r="79" spans="4:9" x14ac:dyDescent="0.2">
      <c r="D79" s="280"/>
      <c r="E79" s="280"/>
      <c r="F79" s="293"/>
      <c r="G79" s="293"/>
      <c r="I79" s="293"/>
    </row>
    <row r="80" spans="4:9" x14ac:dyDescent="0.2">
      <c r="F80" s="280"/>
      <c r="G80" s="293"/>
      <c r="H80" s="65"/>
      <c r="I80" s="293"/>
    </row>
    <row r="81" spans="6:9" x14ac:dyDescent="0.2">
      <c r="F81" s="280"/>
      <c r="G81" s="293"/>
      <c r="H81" s="65"/>
      <c r="I81" s="293"/>
    </row>
    <row r="82" spans="6:9" x14ac:dyDescent="0.2">
      <c r="F82" s="280"/>
      <c r="G82" s="293"/>
    </row>
    <row r="83" spans="6:9" x14ac:dyDescent="0.2">
      <c r="F83" s="280"/>
      <c r="G83" s="293"/>
    </row>
    <row r="84" spans="6:9" x14ac:dyDescent="0.2">
      <c r="F84" s="280"/>
      <c r="G84" s="293"/>
      <c r="I84" s="293"/>
    </row>
    <row r="85" spans="6:9" ht="14.25" x14ac:dyDescent="0.2">
      <c r="F85" s="280"/>
      <c r="G85" s="293"/>
      <c r="H85" s="406"/>
      <c r="I85" s="293"/>
    </row>
    <row r="86" spans="6:9" ht="14.25" x14ac:dyDescent="0.2">
      <c r="F86" s="280"/>
      <c r="G86" s="293"/>
      <c r="H86" s="407"/>
    </row>
    <row r="87" spans="6:9" x14ac:dyDescent="0.2">
      <c r="F87" s="280"/>
      <c r="G87" s="293"/>
      <c r="H87" s="293"/>
    </row>
    <row r="88" spans="6:9" x14ac:dyDescent="0.2">
      <c r="F88" s="280"/>
      <c r="G88" s="293"/>
    </row>
    <row r="89" spans="6:9" x14ac:dyDescent="0.2">
      <c r="F89" s="280"/>
      <c r="G89" s="293"/>
      <c r="H89" s="293"/>
    </row>
    <row r="90" spans="6:9" x14ac:dyDescent="0.2">
      <c r="F90" s="280"/>
      <c r="G90" s="293"/>
    </row>
    <row r="91" spans="6:9" x14ac:dyDescent="0.2">
      <c r="F91" s="280"/>
      <c r="G91" s="293"/>
    </row>
    <row r="92" spans="6:9" x14ac:dyDescent="0.2">
      <c r="F92" s="280"/>
      <c r="G92" s="293"/>
    </row>
    <row r="93" spans="6:9" x14ac:dyDescent="0.2">
      <c r="F93" s="280"/>
      <c r="G93" s="293"/>
      <c r="H93" s="293"/>
    </row>
    <row r="94" spans="6:9" x14ac:dyDescent="0.2">
      <c r="F94" s="280"/>
      <c r="G94" s="293"/>
      <c r="H94" s="293"/>
    </row>
    <row r="95" spans="6:9" x14ac:dyDescent="0.2">
      <c r="F95" s="280"/>
      <c r="G95" s="293"/>
    </row>
    <row r="96" spans="6:9" x14ac:dyDescent="0.2">
      <c r="G96" s="293"/>
    </row>
    <row r="98" spans="6:7" x14ac:dyDescent="0.2">
      <c r="F98" s="3">
        <v>2216.86</v>
      </c>
      <c r="G98" s="293">
        <f>G96-F98</f>
        <v>-2216.86</v>
      </c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65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Q511"/>
  <sheetViews>
    <sheetView tabSelected="1" zoomScaleNormal="100" workbookViewId="0">
      <selection activeCell="G12" sqref="G12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83"/>
      <c r="B2" s="484"/>
      <c r="C2" s="484"/>
      <c r="D2" s="484"/>
      <c r="E2" s="484"/>
      <c r="F2" s="484"/>
      <c r="G2" s="484"/>
      <c r="H2" s="484"/>
      <c r="I2" s="484"/>
      <c r="J2" s="178"/>
      <c r="K2" s="177"/>
    </row>
    <row r="3" spans="1:15" ht="26.25" x14ac:dyDescent="0.4">
      <c r="A3" s="485" t="s">
        <v>440</v>
      </c>
      <c r="B3" s="486"/>
      <c r="C3" s="486"/>
      <c r="D3" s="486"/>
      <c r="E3" s="486"/>
      <c r="F3" s="486"/>
      <c r="G3" s="486"/>
      <c r="H3" s="486"/>
      <c r="I3" s="486"/>
      <c r="J3" s="486"/>
      <c r="K3" s="487"/>
    </row>
    <row r="4" spans="1:15" ht="18.75" x14ac:dyDescent="0.3">
      <c r="A4" s="488" t="s">
        <v>609</v>
      </c>
      <c r="B4" s="489"/>
      <c r="C4" s="489"/>
      <c r="D4" s="489"/>
      <c r="E4" s="489"/>
      <c r="F4" s="489"/>
      <c r="G4" s="489"/>
      <c r="H4" s="489"/>
      <c r="I4" s="489"/>
      <c r="J4" s="489"/>
      <c r="K4" s="490"/>
    </row>
    <row r="5" spans="1:15" ht="15" x14ac:dyDescent="0.25">
      <c r="A5" s="491" t="s">
        <v>439</v>
      </c>
      <c r="B5" s="492"/>
      <c r="C5" s="492"/>
      <c r="D5" s="492"/>
      <c r="E5" s="492"/>
      <c r="F5" s="492"/>
      <c r="G5" s="492"/>
      <c r="H5" s="492"/>
      <c r="I5" s="492"/>
      <c r="J5" s="492"/>
      <c r="K5" s="493"/>
    </row>
    <row r="6" spans="1:15" ht="15.75" x14ac:dyDescent="0.25">
      <c r="A6" s="494" t="str">
        <f>'CONSOLIDADO FR'!F7</f>
        <v>Hospital Dr. Francisco Antonio Gonzalvo</v>
      </c>
      <c r="B6" s="495"/>
      <c r="C6" s="495"/>
      <c r="D6" s="495"/>
      <c r="E6" s="495"/>
      <c r="F6" s="495"/>
      <c r="G6" s="495"/>
      <c r="H6" s="495"/>
      <c r="I6" s="495"/>
      <c r="J6" s="495"/>
      <c r="K6" s="496"/>
    </row>
    <row r="7" spans="1:15" ht="15.75" x14ac:dyDescent="0.25">
      <c r="A7" s="497" t="s">
        <v>771</v>
      </c>
      <c r="B7" s="498"/>
      <c r="C7" s="498"/>
      <c r="D7" s="498"/>
      <c r="E7" s="498"/>
      <c r="F7" s="498"/>
      <c r="G7" s="498"/>
      <c r="H7" s="498"/>
      <c r="I7" s="498"/>
      <c r="J7" s="498"/>
      <c r="K7" s="499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02">
        <v>2394.23</v>
      </c>
      <c r="H10" s="169" t="s">
        <v>434</v>
      </c>
      <c r="I10" s="169"/>
      <c r="J10" s="162"/>
      <c r="K10" s="147"/>
      <c r="M10" s="225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412">
        <v>4525347.03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1999857.2</v>
      </c>
      <c r="H14" s="169" t="s">
        <v>434</v>
      </c>
      <c r="I14" s="169"/>
      <c r="J14" s="377">
        <v>172900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03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114215.8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377">
        <v>715346.54</v>
      </c>
      <c r="H16" s="168"/>
      <c r="I16" s="168"/>
      <c r="J16" s="167"/>
      <c r="K16" s="147"/>
      <c r="M16" s="3">
        <v>2.2000000000000002</v>
      </c>
      <c r="N16" s="146">
        <f>G87</f>
        <v>118902.79</v>
      </c>
      <c r="O16" s="146">
        <f>H87</f>
        <v>195207.85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7415845.0000000009</v>
      </c>
      <c r="K17" s="147"/>
      <c r="M17" s="3">
        <v>2.2999999999999998</v>
      </c>
      <c r="N17" s="146">
        <f>'CONS. FUENTES FINAN'!G212</f>
        <v>1880954.4064480001</v>
      </c>
      <c r="O17" s="146">
        <f>'CONS. FUENTES FINAN'!H212</f>
        <v>74620.100000000006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0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00">
        <v>1</v>
      </c>
      <c r="B21" s="500"/>
      <c r="C21" s="500"/>
      <c r="D21" s="500"/>
      <c r="E21" s="500"/>
      <c r="F21" s="145">
        <v>2</v>
      </c>
      <c r="G21" s="501">
        <v>3</v>
      </c>
      <c r="H21" s="502"/>
      <c r="I21" s="502"/>
      <c r="J21" s="144">
        <v>4</v>
      </c>
      <c r="K21" s="144">
        <v>5</v>
      </c>
    </row>
    <row r="22" spans="1:17" x14ac:dyDescent="0.2">
      <c r="A22" s="503" t="s">
        <v>427</v>
      </c>
      <c r="B22" s="503"/>
      <c r="C22" s="503"/>
      <c r="D22" s="503"/>
      <c r="E22" s="503"/>
      <c r="F22" s="515" t="s">
        <v>426</v>
      </c>
      <c r="G22" s="518" t="s">
        <v>425</v>
      </c>
      <c r="H22" s="519"/>
      <c r="I22" s="520"/>
      <c r="J22" s="509" t="s">
        <v>424</v>
      </c>
      <c r="K22" s="504" t="s">
        <v>149</v>
      </c>
    </row>
    <row r="23" spans="1:17" ht="29.25" customHeight="1" x14ac:dyDescent="0.2">
      <c r="A23" s="507" t="s">
        <v>157</v>
      </c>
      <c r="B23" s="507" t="s">
        <v>153</v>
      </c>
      <c r="C23" s="507" t="s">
        <v>152</v>
      </c>
      <c r="D23" s="507" t="s">
        <v>423</v>
      </c>
      <c r="E23" s="507" t="s">
        <v>150</v>
      </c>
      <c r="F23" s="516"/>
      <c r="G23" s="512" t="s">
        <v>422</v>
      </c>
      <c r="H23" s="514" t="s">
        <v>421</v>
      </c>
      <c r="I23" s="514" t="s">
        <v>420</v>
      </c>
      <c r="J23" s="510"/>
      <c r="K23" s="505"/>
      <c r="M23" s="457"/>
      <c r="N23" s="457"/>
      <c r="O23" s="457"/>
      <c r="P23" s="457"/>
      <c r="Q23" s="457"/>
    </row>
    <row r="24" spans="1:17" ht="18.75" customHeight="1" x14ac:dyDescent="0.2">
      <c r="A24" s="508"/>
      <c r="B24" s="508"/>
      <c r="C24" s="508"/>
      <c r="D24" s="508"/>
      <c r="E24" s="508"/>
      <c r="F24" s="517"/>
      <c r="G24" s="513"/>
      <c r="H24" s="512"/>
      <c r="I24" s="512"/>
      <c r="J24" s="511"/>
      <c r="K24" s="506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1999857.1964480001</v>
      </c>
      <c r="H25" s="139">
        <f>+H26+H87+H212+H330+H336+H463</f>
        <v>384043.75</v>
      </c>
      <c r="I25" s="139">
        <f>+I26+I87+I212+I330+I336+I463</f>
        <v>0</v>
      </c>
      <c r="J25" s="139">
        <f t="shared" ref="J25:J87" si="0">SUM(G25:I25)</f>
        <v>2383900.9464480001</v>
      </c>
      <c r="K25" s="138">
        <f>+K26+K87+K212+K330+K336+K463</f>
        <v>1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114215.8</v>
      </c>
      <c r="I26" s="134">
        <f>+I27+I51+I64+I71+I78</f>
        <v>0</v>
      </c>
      <c r="J26" s="134">
        <f t="shared" si="0"/>
        <v>114215.8</v>
      </c>
      <c r="K26" s="107">
        <f>J26/$J$25</f>
        <v>4.7911302762046783E-2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77153.8</v>
      </c>
      <c r="I27" s="108">
        <f>+I28+I35+I42+I44+I46</f>
        <v>0</v>
      </c>
      <c r="J27" s="108">
        <f t="shared" si="0"/>
        <v>77153.8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77153.8</v>
      </c>
      <c r="I35" s="100">
        <f>SUM(I36:I41)</f>
        <v>0</v>
      </c>
      <c r="J35" s="100">
        <f>SUM(G35:I35)</f>
        <v>77153.8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77153.8</v>
      </c>
      <c r="I39" s="94">
        <f>'CUENTA T NOMINA SNS'!J58</f>
        <v>0</v>
      </c>
      <c r="J39" s="94">
        <f t="shared" si="0"/>
        <v>77153.8</v>
      </c>
      <c r="K39" s="93">
        <f t="shared" si="2"/>
        <v>3.2364515864200971E-2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0</v>
      </c>
      <c r="I46" s="100">
        <f>SUM(I47:I50)</f>
        <v>0</v>
      </c>
      <c r="J46" s="100">
        <f t="shared" si="0"/>
        <v>0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0</v>
      </c>
      <c r="I48" s="94">
        <f>'CUENTA T NOMINA SNS'!P58</f>
        <v>0</v>
      </c>
      <c r="J48" s="94">
        <f t="shared" si="0"/>
        <v>0</v>
      </c>
      <c r="K48" s="93">
        <f>J48/$J$25</f>
        <v>0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0</v>
      </c>
      <c r="I51" s="108">
        <f>+I52+I54</f>
        <v>0</v>
      </c>
      <c r="J51" s="108">
        <f t="shared" si="0"/>
        <v>0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0</v>
      </c>
      <c r="I54" s="100">
        <f>SUM(I55:I63)</f>
        <v>0</v>
      </c>
      <c r="J54" s="100">
        <f t="shared" si="0"/>
        <v>0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0</v>
      </c>
      <c r="I59" s="94">
        <f>'CUENTA T NOMINA SNS'!X58</f>
        <v>0</v>
      </c>
      <c r="J59" s="94">
        <f t="shared" si="0"/>
        <v>0</v>
      </c>
      <c r="K59" s="93">
        <f t="shared" si="3"/>
        <v>0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37062</v>
      </c>
      <c r="I78" s="108">
        <f>+I79+I81+I83+I85</f>
        <v>0</v>
      </c>
      <c r="J78" s="108">
        <f t="shared" si="0"/>
        <v>37062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17626.2</v>
      </c>
      <c r="I79" s="100">
        <f>SUM(I80)</f>
        <v>0</v>
      </c>
      <c r="J79" s="100">
        <f t="shared" si="0"/>
        <v>17626.2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17626.2</v>
      </c>
      <c r="I80" s="94">
        <f>'CUENTA T NOMINA SNS'!AK58</f>
        <v>0</v>
      </c>
      <c r="J80" s="94">
        <f t="shared" si="0"/>
        <v>17626.2</v>
      </c>
      <c r="K80" s="93">
        <f>J80/$J$25</f>
        <v>7.3938474777078909E-3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17347.8</v>
      </c>
      <c r="I81" s="100">
        <f>SUM(I82)</f>
        <v>0</v>
      </c>
      <c r="J81" s="100">
        <f t="shared" si="0"/>
        <v>17347.8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17347.8</v>
      </c>
      <c r="I82" s="94">
        <f>'CUENTA T NOMINA SNS'!AL58</f>
        <v>0</v>
      </c>
      <c r="J82" s="94">
        <f t="shared" si="0"/>
        <v>17347.8</v>
      </c>
      <c r="K82" s="93">
        <f>J82/$J$25</f>
        <v>7.2770641019494244E-3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2088</v>
      </c>
      <c r="I83" s="100">
        <f>SUM(I84)</f>
        <v>0</v>
      </c>
      <c r="J83" s="100">
        <f t="shared" si="0"/>
        <v>2088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2088</v>
      </c>
      <c r="I84" s="94">
        <f>'CUENTA T NOMINA SNS'!AM58</f>
        <v>0</v>
      </c>
      <c r="J84" s="94">
        <f t="shared" si="0"/>
        <v>2088</v>
      </c>
      <c r="K84" s="93">
        <f>J84/$J$25</f>
        <v>8.7587531818849641E-4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118902.79</v>
      </c>
      <c r="H87" s="108">
        <f>H88+H106+H111+H116+H125+H148+H157+H179+H208</f>
        <v>195207.85</v>
      </c>
      <c r="I87" s="108">
        <f>I88+I106+I111+I116+I125+I148+I157+I179+I208</f>
        <v>0</v>
      </c>
      <c r="J87" s="108">
        <f t="shared" si="0"/>
        <v>314110.64</v>
      </c>
      <c r="K87" s="107">
        <f>J87/$J$25</f>
        <v>0.13176329346570512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82761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82761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82761</v>
      </c>
      <c r="H93" s="100">
        <f>SUM(H94)</f>
        <v>0</v>
      </c>
      <c r="I93" s="100">
        <f>SUM(I94)</f>
        <v>0</v>
      </c>
      <c r="J93" s="100">
        <f t="shared" si="4"/>
        <v>82761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82761</v>
      </c>
      <c r="H94" s="94">
        <f>'CUENTA T VS'!AQ75</f>
        <v>0</v>
      </c>
      <c r="I94" s="94"/>
      <c r="J94" s="94">
        <f t="shared" si="4"/>
        <v>82761</v>
      </c>
      <c r="K94" s="93">
        <f>J94/$J$25</f>
        <v>3.4716627015612143E-2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0</v>
      </c>
      <c r="H104" s="100">
        <f>SUM(H105)</f>
        <v>0</v>
      </c>
      <c r="I104" s="100">
        <f>SUM(I105)</f>
        <v>0</v>
      </c>
      <c r="J104" s="100">
        <f t="shared" si="4"/>
        <v>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0</v>
      </c>
      <c r="H105" s="94">
        <f>'CUENTA T VS'!AW75</f>
        <v>0</v>
      </c>
      <c r="I105" s="94"/>
      <c r="J105" s="94">
        <f t="shared" si="4"/>
        <v>0</v>
      </c>
      <c r="K105" s="93">
        <f>J105/$J$25</f>
        <v>0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84075</v>
      </c>
      <c r="I106" s="108">
        <f>+I107+I109</f>
        <v>0</v>
      </c>
      <c r="J106" s="108">
        <f t="shared" si="4"/>
        <v>84075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0</v>
      </c>
      <c r="I107" s="100">
        <f>SUM(I108)</f>
        <v>0</v>
      </c>
      <c r="J107" s="100">
        <f t="shared" si="4"/>
        <v>0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0</v>
      </c>
      <c r="I108" s="94"/>
      <c r="J108" s="94">
        <f t="shared" si="4"/>
        <v>0</v>
      </c>
      <c r="K108" s="93">
        <f>J108/$J$25</f>
        <v>0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84075</v>
      </c>
      <c r="I109" s="100">
        <f>SUM(I110)</f>
        <v>0</v>
      </c>
      <c r="J109" s="100">
        <f t="shared" si="4"/>
        <v>84075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84075</v>
      </c>
      <c r="I110" s="94"/>
      <c r="J110" s="94">
        <f t="shared" si="4"/>
        <v>84075</v>
      </c>
      <c r="K110" s="93">
        <f>J110/$J$25</f>
        <v>3.5267824414127319E-2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21000</v>
      </c>
      <c r="H111" s="108">
        <f>+H112+H114</f>
        <v>5150</v>
      </c>
      <c r="I111" s="108">
        <f>+I112+I114</f>
        <v>0</v>
      </c>
      <c r="J111" s="108">
        <f t="shared" si="4"/>
        <v>26150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21000</v>
      </c>
      <c r="H112" s="100">
        <f>SUM(H113)</f>
        <v>5150</v>
      </c>
      <c r="I112" s="100">
        <f>SUM(I113)</f>
        <v>0</v>
      </c>
      <c r="J112" s="100">
        <f t="shared" si="4"/>
        <v>26150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21000</v>
      </c>
      <c r="H113" s="94">
        <f>'CUENTA T VS'!AZ75</f>
        <v>5150</v>
      </c>
      <c r="I113" s="94"/>
      <c r="J113" s="94">
        <f t="shared" si="4"/>
        <v>26150</v>
      </c>
      <c r="K113" s="93">
        <f>J113/$J$25</f>
        <v>1.0969415503174896E-2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2370</v>
      </c>
      <c r="I116" s="108">
        <f>+I117+I119+I121+I123</f>
        <v>0</v>
      </c>
      <c r="J116" s="108">
        <f t="shared" si="4"/>
        <v>2370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2370</v>
      </c>
      <c r="I119" s="100">
        <f>SUM(I120)</f>
        <v>0</v>
      </c>
      <c r="J119" s="100">
        <f t="shared" si="4"/>
        <v>2370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2370</v>
      </c>
      <c r="I120" s="94"/>
      <c r="J120" s="94">
        <f t="shared" si="4"/>
        <v>2370</v>
      </c>
      <c r="K120" s="93">
        <f>J120/$J$25</f>
        <v>9.9416882380590839E-4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12176</v>
      </c>
      <c r="H157" s="108">
        <f>+H158+H167+H177</f>
        <v>46185.2</v>
      </c>
      <c r="I157" s="108">
        <f>+I158+I167+I177</f>
        <v>0</v>
      </c>
      <c r="J157" s="108">
        <f t="shared" si="5"/>
        <v>58361.2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0</v>
      </c>
      <c r="I158" s="100">
        <f>SUM(I159:I166)</f>
        <v>0</v>
      </c>
      <c r="J158" s="100">
        <f t="shared" si="5"/>
        <v>0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0</v>
      </c>
      <c r="I159" s="95"/>
      <c r="J159" s="94">
        <f t="shared" si="5"/>
        <v>0</v>
      </c>
      <c r="K159" s="93">
        <f t="shared" ref="K159:K166" si="6">J159/$J$25</f>
        <v>0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0</v>
      </c>
      <c r="I165" s="95"/>
      <c r="J165" s="94">
        <f t="shared" si="5"/>
        <v>0</v>
      </c>
      <c r="K165" s="93">
        <f t="shared" si="6"/>
        <v>0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12176</v>
      </c>
      <c r="H167" s="100">
        <f>SUM(H168:H176)</f>
        <v>46185.2</v>
      </c>
      <c r="I167" s="100">
        <f>SUM(I168:I176)</f>
        <v>0</v>
      </c>
      <c r="J167" s="100">
        <f t="shared" si="5"/>
        <v>58361.2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38279.199999999997</v>
      </c>
      <c r="I169" s="95"/>
      <c r="J169" s="94">
        <f t="shared" si="5"/>
        <v>38279.199999999997</v>
      </c>
      <c r="K169" s="93">
        <f t="shared" si="7"/>
        <v>1.6057378582376002E-2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12176</v>
      </c>
      <c r="H171" s="94">
        <f>'CUENTA T VS'!CH75</f>
        <v>0</v>
      </c>
      <c r="I171" s="95"/>
      <c r="J171" s="94">
        <f t="shared" si="5"/>
        <v>12176</v>
      </c>
      <c r="K171" s="93">
        <f t="shared" si="7"/>
        <v>5.1075947673674005E-3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7906</v>
      </c>
      <c r="I175" s="94"/>
      <c r="J175" s="94">
        <f t="shared" si="5"/>
        <v>7906</v>
      </c>
      <c r="K175" s="93">
        <f t="shared" si="7"/>
        <v>3.3164129624512705E-3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2965.79</v>
      </c>
      <c r="H179" s="108">
        <f>+H180+H182+H184+H186+H188+H192+H197+H204</f>
        <v>57427.65</v>
      </c>
      <c r="I179" s="108">
        <f>+I180+I182+I184+I186+I188+I192+I197+I204</f>
        <v>0</v>
      </c>
      <c r="J179" s="108">
        <f t="shared" si="5"/>
        <v>60393.440000000002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5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5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2965.79</v>
      </c>
      <c r="H182" s="100">
        <f>SUM(H183)</f>
        <v>836.49</v>
      </c>
      <c r="I182" s="100">
        <f>SUM(I183)</f>
        <v>0</v>
      </c>
      <c r="J182" s="100">
        <f t="shared" si="5"/>
        <v>3802.2799999999997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2965.79</v>
      </c>
      <c r="H183" s="94">
        <f>'CUENTA T VS'!CP75</f>
        <v>836.49</v>
      </c>
      <c r="I183" s="94"/>
      <c r="J183" s="94">
        <f t="shared" si="5"/>
        <v>3802.2799999999997</v>
      </c>
      <c r="K183" s="93">
        <f>J183/$J$25</f>
        <v>1.5949823777977759E-3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5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5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5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5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5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5"/>
        <v>0</v>
      </c>
      <c r="K203" s="93">
        <f t="shared" si="8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56591.16</v>
      </c>
      <c r="I204" s="100">
        <f>SUM(I205:I207)</f>
        <v>0</v>
      </c>
      <c r="J204" s="100">
        <f t="shared" si="5"/>
        <v>56591.16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56591.16</v>
      </c>
      <c r="I205" s="94"/>
      <c r="J205" s="94">
        <f t="shared" si="5"/>
        <v>56591.16</v>
      </c>
      <c r="K205" s="93">
        <f>J205/$J$25</f>
        <v>2.3738889018992394E-2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0</v>
      </c>
      <c r="I208" s="108">
        <f>+I209</f>
        <v>0</v>
      </c>
      <c r="J208" s="108">
        <f t="shared" si="5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0</v>
      </c>
      <c r="I209" s="100">
        <f>I210+I211</f>
        <v>0</v>
      </c>
      <c r="J209" s="100">
        <f t="shared" si="5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5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1880954.4064480001</v>
      </c>
      <c r="H212" s="108">
        <f>H213+H225+H232+H245+H250+H261+H286+H303+H308</f>
        <v>74620.100000000006</v>
      </c>
      <c r="I212" s="108">
        <f>I213+I225+I232+I245+I250+I261+I286+I303+I308</f>
        <v>0</v>
      </c>
      <c r="J212" s="108">
        <f t="shared" si="5"/>
        <v>1955574.5064480002</v>
      </c>
      <c r="K212" s="107">
        <f>J212/$J$25</f>
        <v>0.82032540377224816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439482.13999999996</v>
      </c>
      <c r="H213" s="108">
        <f>+H214+H217+H219+H223</f>
        <v>0</v>
      </c>
      <c r="I213" s="108">
        <f>+I214+I217+I219+I223</f>
        <v>0</v>
      </c>
      <c r="J213" s="108">
        <f t="shared" si="5"/>
        <v>439482.13999999996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439482.13999999996</v>
      </c>
      <c r="H214" s="100">
        <f>SUM(H215:H216)</f>
        <v>0</v>
      </c>
      <c r="I214" s="100">
        <f>SUM(I215:I216)</f>
        <v>0</v>
      </c>
      <c r="J214" s="100">
        <f t="shared" si="5"/>
        <v>439482.13999999996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439482.13999999996</v>
      </c>
      <c r="H215" s="94">
        <f>'CUENTA T VS'!DK75</f>
        <v>0</v>
      </c>
      <c r="I215" s="95"/>
      <c r="J215" s="94">
        <f t="shared" si="5"/>
        <v>439482.13999999996</v>
      </c>
      <c r="K215" s="93">
        <f>J215/$J$25</f>
        <v>0.18435419502426309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9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9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9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9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9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9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9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9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9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9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97746</v>
      </c>
      <c r="H245" s="108">
        <f>+H246+H248</f>
        <v>0</v>
      </c>
      <c r="I245" s="108">
        <f>+I246+I248</f>
        <v>0</v>
      </c>
      <c r="J245" s="108">
        <f t="shared" si="9"/>
        <v>97746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97746</v>
      </c>
      <c r="H246" s="100">
        <f>SUM(H247)</f>
        <v>0</v>
      </c>
      <c r="I246" s="100">
        <f>SUM(I247)</f>
        <v>0</v>
      </c>
      <c r="J246" s="100">
        <f t="shared" si="9"/>
        <v>97746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97746</v>
      </c>
      <c r="H247" s="94">
        <f>'CUENTA T VS'!EA75</f>
        <v>0</v>
      </c>
      <c r="I247" s="94"/>
      <c r="J247" s="94">
        <f t="shared" si="9"/>
        <v>97746</v>
      </c>
      <c r="K247" s="93">
        <f>J247/$J$25</f>
        <v>4.1002542553473555E-2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15800</v>
      </c>
      <c r="H250" s="108">
        <f>+H251+H253+H255+H257+H259</f>
        <v>0</v>
      </c>
      <c r="I250" s="108">
        <f>+I251+I253+I255+I257+I259</f>
        <v>0</v>
      </c>
      <c r="J250" s="108">
        <f t="shared" si="9"/>
        <v>15800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15800</v>
      </c>
      <c r="H259" s="100">
        <f>SUM(H260)</f>
        <v>0</v>
      </c>
      <c r="I259" s="100">
        <f>SUM(I260)</f>
        <v>0</v>
      </c>
      <c r="J259" s="100">
        <f t="shared" si="9"/>
        <v>15800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15800</v>
      </c>
      <c r="H260" s="94">
        <f>'CUENTA T VS'!EG75</f>
        <v>0</v>
      </c>
      <c r="I260" s="94"/>
      <c r="J260" s="94">
        <f t="shared" si="9"/>
        <v>15800</v>
      </c>
      <c r="K260" s="93">
        <f>J260/$J$25</f>
        <v>6.6277921587060556E-3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47187.01</v>
      </c>
      <c r="H261" s="108">
        <f>+H262+H268+H272+H276+H284</f>
        <v>46020</v>
      </c>
      <c r="I261" s="108">
        <f>+I262+I268+I272+I276+I284</f>
        <v>0</v>
      </c>
      <c r="J261" s="108">
        <f t="shared" si="9"/>
        <v>93207.010000000009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9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9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9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9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47187.01</v>
      </c>
      <c r="H272" s="100">
        <f>SUM(H273:H275)</f>
        <v>46020</v>
      </c>
      <c r="I272" s="100">
        <f>SUM(I273:I275)</f>
        <v>0</v>
      </c>
      <c r="J272" s="100">
        <f t="shared" si="9"/>
        <v>93207.010000000009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47187.01</v>
      </c>
      <c r="H273" s="94">
        <f>'CUENTA T VS'!EP75</f>
        <v>46020</v>
      </c>
      <c r="I273" s="94"/>
      <c r="J273" s="94">
        <f t="shared" si="9"/>
        <v>93207.010000000009</v>
      </c>
      <c r="K273" s="93">
        <f>J273/$J$25</f>
        <v>3.9098524684458034E-2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887205.42644800013</v>
      </c>
      <c r="H286" s="108">
        <f>H287+H295</f>
        <v>3000</v>
      </c>
      <c r="I286" s="108">
        <f>I287+I295</f>
        <v>0</v>
      </c>
      <c r="J286" s="108">
        <f t="shared" si="11"/>
        <v>890205.42644800013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82819.709999999992</v>
      </c>
      <c r="H287" s="100">
        <f>SUM(H288:H294)</f>
        <v>3000</v>
      </c>
      <c r="I287" s="100">
        <f>SUM(I288:I294)</f>
        <v>0</v>
      </c>
      <c r="J287" s="100">
        <f t="shared" si="11"/>
        <v>85819.709999999992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38699.99</v>
      </c>
      <c r="H288" s="94">
        <f>'CUENTA T VS'!FA75</f>
        <v>0</v>
      </c>
      <c r="I288" s="94"/>
      <c r="J288" s="94">
        <f t="shared" si="11"/>
        <v>38699.99</v>
      </c>
      <c r="K288" s="93">
        <f t="shared" ref="K288:K294" si="12">J288/$J$25</f>
        <v>1.6233891788860935E-2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37" t="s">
        <v>36</v>
      </c>
      <c r="G289" s="94">
        <f>'CONSOLIDADO FR'!K183</f>
        <v>22160</v>
      </c>
      <c r="H289" s="94">
        <f>'CUENTA T VS'!FB75</f>
        <v>3000</v>
      </c>
      <c r="I289" s="94"/>
      <c r="J289" s="94">
        <f t="shared" si="11"/>
        <v>25160</v>
      </c>
      <c r="K289" s="93">
        <f t="shared" si="12"/>
        <v>1.0554129791964833E-2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21959.72</v>
      </c>
      <c r="H291" s="94">
        <f>'CUENTA T VS'!FD75</f>
        <v>0</v>
      </c>
      <c r="I291" s="94"/>
      <c r="J291" s="94">
        <f t="shared" si="11"/>
        <v>21959.72</v>
      </c>
      <c r="K291" s="93">
        <f t="shared" si="12"/>
        <v>9.2116746850240856E-3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0</v>
      </c>
      <c r="H292" s="94">
        <f>'CUENTA T VS'!FE75</f>
        <v>0</v>
      </c>
      <c r="I292" s="94"/>
      <c r="J292" s="94">
        <f t="shared" si="11"/>
        <v>0</v>
      </c>
      <c r="K292" s="93">
        <f t="shared" si="12"/>
        <v>0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0</v>
      </c>
      <c r="H293" s="94">
        <f>'CUENTA T VS'!FF75</f>
        <v>0</v>
      </c>
      <c r="I293" s="94"/>
      <c r="J293" s="94">
        <f t="shared" si="11"/>
        <v>0</v>
      </c>
      <c r="K293" s="93">
        <f t="shared" si="12"/>
        <v>0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804385.71644800017</v>
      </c>
      <c r="H295" s="100">
        <f>SUM(H296:H302)</f>
        <v>0</v>
      </c>
      <c r="I295" s="100">
        <f>SUM(I296:I302)</f>
        <v>0</v>
      </c>
      <c r="J295" s="100">
        <f t="shared" si="11"/>
        <v>804385.71644800017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469045.33</v>
      </c>
      <c r="H298" s="94">
        <f>'CUENTA T VS'!FJ75</f>
        <v>0</v>
      </c>
      <c r="I298" s="94"/>
      <c r="J298" s="94">
        <f t="shared" si="11"/>
        <v>469045.33</v>
      </c>
      <c r="K298" s="93">
        <f t="shared" si="13"/>
        <v>0.19675537723111988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0</v>
      </c>
      <c r="H301" s="94">
        <f>'CUENTA T VS'!FM75</f>
        <v>0</v>
      </c>
      <c r="I301" s="94"/>
      <c r="J301" s="94">
        <f t="shared" si="11"/>
        <v>0</v>
      </c>
      <c r="K301" s="93">
        <f t="shared" si="13"/>
        <v>0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335340.38644800009</v>
      </c>
      <c r="H302" s="94">
        <f>'CUENTA T VS'!FN75</f>
        <v>0</v>
      </c>
      <c r="I302" s="94"/>
      <c r="J302" s="94">
        <f t="shared" si="11"/>
        <v>335340.38644800009</v>
      </c>
      <c r="K302" s="93">
        <f t="shared" si="13"/>
        <v>0.14066875846819704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393533.83</v>
      </c>
      <c r="H308" s="108">
        <f>+H309+H312+H314+H316+H318+H320+H322+H324+H327</f>
        <v>25600.1</v>
      </c>
      <c r="I308" s="108">
        <f>+I309+I312+I314+I316+I318+I320+I322+I324+I327</f>
        <v>0</v>
      </c>
      <c r="J308" s="108">
        <f t="shared" si="11"/>
        <v>419133.93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74565.38</v>
      </c>
      <c r="H309" s="100">
        <f>SUM(H310:H311)</f>
        <v>0</v>
      </c>
      <c r="I309" s="100">
        <f>SUM(I310:I311)</f>
        <v>0</v>
      </c>
      <c r="J309" s="100">
        <f>SUM(G309:I309)</f>
        <v>74565.38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74565.38</v>
      </c>
      <c r="H310" s="94">
        <f>'CUENTA T VS'!FQ75</f>
        <v>0</v>
      </c>
      <c r="I310" s="94"/>
      <c r="J310" s="94">
        <f t="shared" si="11"/>
        <v>74565.38</v>
      </c>
      <c r="K310" s="93">
        <f>J310/$J$25</f>
        <v>3.1278724106008696E-2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29000</v>
      </c>
      <c r="H312" s="100">
        <f>SUM(H313)</f>
        <v>25600.1</v>
      </c>
      <c r="I312" s="100">
        <f>SUM(I313)</f>
        <v>0</v>
      </c>
      <c r="J312" s="100">
        <f t="shared" si="11"/>
        <v>54600.1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29000</v>
      </c>
      <c r="H313" s="94">
        <f>'CUENTA T VS'!FS75</f>
        <v>25600.1</v>
      </c>
      <c r="I313" s="94"/>
      <c r="J313" s="94">
        <f t="shared" si="11"/>
        <v>54600.1</v>
      </c>
      <c r="K313" s="93">
        <f>J313/$J$25</f>
        <v>2.2903678142061172E-2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289968.45</v>
      </c>
      <c r="H314" s="100">
        <f>SUM(H315)</f>
        <v>0</v>
      </c>
      <c r="I314" s="100">
        <f>SUM(I315)</f>
        <v>0</v>
      </c>
      <c r="J314" s="100">
        <f t="shared" si="11"/>
        <v>289968.45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289968.45</v>
      </c>
      <c r="H315" s="94">
        <f>'CUENTA T VS'!FT75</f>
        <v>0</v>
      </c>
      <c r="I315" s="94"/>
      <c r="J315" s="94">
        <f t="shared" si="11"/>
        <v>289968.45</v>
      </c>
      <c r="K315" s="93">
        <f>J315/$J$25</f>
        <v>0.12163611513811069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0</v>
      </c>
      <c r="I320" s="100">
        <f>SUM(I321)</f>
        <v>0</v>
      </c>
      <c r="J320" s="100">
        <f t="shared" si="11"/>
        <v>0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0</v>
      </c>
      <c r="I321" s="94"/>
      <c r="J321" s="94">
        <f t="shared" si="11"/>
        <v>0</v>
      </c>
      <c r="K321" s="93">
        <f>J321/$J$25</f>
        <v>0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1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1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0</v>
      </c>
      <c r="I336" s="108">
        <f>I337+I348+I357+I366+I383+I400+I405+I424+I446</f>
        <v>0</v>
      </c>
      <c r="J336" s="108">
        <f t="shared" si="11"/>
        <v>0</v>
      </c>
      <c r="K336" s="107">
        <f t="shared" si="14"/>
        <v>0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0</v>
      </c>
      <c r="I337" s="108">
        <f>+I338+I340+I342+I344+I346</f>
        <v>0</v>
      </c>
      <c r="J337" s="108">
        <f t="shared" si="11"/>
        <v>0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1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1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0</v>
      </c>
      <c r="I342" s="100">
        <f>SUM(I343)</f>
        <v>0</v>
      </c>
      <c r="J342" s="100">
        <f t="shared" si="11"/>
        <v>0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0</v>
      </c>
      <c r="I343" s="95"/>
      <c r="J343" s="94">
        <f t="shared" si="11"/>
        <v>0</v>
      </c>
      <c r="K343" s="93">
        <f>J343/$J$25</f>
        <v>0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0</v>
      </c>
      <c r="I344" s="100">
        <f>SUM(I345)</f>
        <v>0</v>
      </c>
      <c r="J344" s="100">
        <f t="shared" si="11"/>
        <v>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0</v>
      </c>
      <c r="I345" s="95"/>
      <c r="J345" s="94">
        <f t="shared" si="11"/>
        <v>0</v>
      </c>
      <c r="K345" s="93">
        <f>J345/$J$25</f>
        <v>0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QW75"/>
  <sheetViews>
    <sheetView topLeftCell="JD1" workbookViewId="0">
      <selection activeCell="JI3" sqref="JI3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21" t="s">
        <v>173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 s="521"/>
      <c r="AV1" s="521"/>
      <c r="AW1" s="521"/>
      <c r="AX1" s="521"/>
      <c r="AY1" s="521"/>
      <c r="AZ1" s="521"/>
      <c r="BA1" s="521"/>
      <c r="BB1" s="521"/>
      <c r="BC1" s="521"/>
      <c r="BD1" s="521"/>
      <c r="BE1" s="521"/>
      <c r="BF1" s="521"/>
      <c r="BG1" s="521"/>
      <c r="BH1" s="521"/>
      <c r="BI1" s="521"/>
      <c r="BJ1" s="521"/>
      <c r="BK1" s="521"/>
      <c r="BL1" s="521"/>
      <c r="BM1" s="521"/>
      <c r="BN1" s="521"/>
      <c r="BO1" s="521"/>
      <c r="BP1" s="521"/>
      <c r="BQ1" s="521"/>
      <c r="BR1" s="521"/>
      <c r="BS1" s="521"/>
      <c r="BT1" s="521"/>
      <c r="BU1" s="521"/>
      <c r="BV1" s="521"/>
      <c r="BW1" s="521"/>
      <c r="BX1" s="521"/>
      <c r="BY1" s="521"/>
      <c r="BZ1" s="521"/>
      <c r="CA1" s="521"/>
      <c r="CB1" s="521"/>
      <c r="CC1" s="521"/>
      <c r="CD1" s="521"/>
      <c r="CE1" s="521"/>
      <c r="CF1" s="521"/>
      <c r="CG1" s="521"/>
      <c r="CH1" s="521"/>
      <c r="CI1" s="521"/>
      <c r="CJ1" s="521"/>
      <c r="CK1" s="521"/>
      <c r="CL1" s="521"/>
      <c r="CM1" s="521"/>
      <c r="CN1" s="521"/>
      <c r="CO1" s="521"/>
      <c r="CP1" s="521"/>
      <c r="CQ1" s="521"/>
      <c r="CR1" s="521"/>
      <c r="CS1" s="521"/>
      <c r="CT1" s="521"/>
      <c r="CU1" s="521"/>
      <c r="CV1" s="521"/>
      <c r="CW1" s="521"/>
      <c r="CX1" s="521"/>
      <c r="CY1" s="521"/>
      <c r="CZ1" s="521"/>
      <c r="DA1" s="521"/>
      <c r="DB1" s="521"/>
      <c r="DC1" s="521"/>
      <c r="DD1" s="521"/>
      <c r="DE1" s="521"/>
      <c r="DF1" s="521"/>
      <c r="DG1" s="521"/>
      <c r="DH1" s="521"/>
      <c r="DI1" s="521"/>
      <c r="DJ1" s="521"/>
      <c r="DK1" s="521"/>
      <c r="DL1" s="521"/>
      <c r="DM1" s="521"/>
      <c r="DN1" s="521"/>
      <c r="DO1" s="521"/>
      <c r="DP1" s="521"/>
      <c r="DQ1" s="521"/>
      <c r="DR1" s="521"/>
      <c r="DS1" s="521"/>
      <c r="DT1" s="521"/>
      <c r="DU1" s="521"/>
      <c r="DV1" s="521"/>
      <c r="DW1" s="521"/>
      <c r="DX1" s="521"/>
      <c r="DY1" s="521"/>
      <c r="DZ1" s="521"/>
      <c r="EA1" s="521"/>
      <c r="EB1" s="521"/>
      <c r="EC1" s="521"/>
      <c r="ED1" s="521"/>
      <c r="EE1" s="521"/>
      <c r="EF1" s="521"/>
      <c r="EG1" s="521"/>
      <c r="EH1" s="521"/>
      <c r="EI1" s="521"/>
      <c r="EJ1" s="521"/>
      <c r="EK1" s="521"/>
      <c r="EL1" s="521"/>
      <c r="EM1" s="521"/>
      <c r="EN1" s="521"/>
      <c r="EO1" s="521"/>
      <c r="EP1" s="521"/>
      <c r="EQ1" s="521"/>
      <c r="ER1" s="521"/>
      <c r="ES1" s="521"/>
      <c r="ET1" s="521"/>
      <c r="EU1" s="521"/>
      <c r="EV1" s="521"/>
      <c r="EW1" s="521"/>
      <c r="EX1" s="521"/>
      <c r="EY1" s="521"/>
      <c r="EZ1" s="521"/>
      <c r="FA1" s="521"/>
      <c r="FB1" s="521"/>
      <c r="FC1" s="521"/>
      <c r="FD1" s="521"/>
      <c r="FE1" s="521"/>
      <c r="FF1" s="521"/>
      <c r="FG1" s="521"/>
      <c r="FH1" s="521"/>
      <c r="FI1" s="521"/>
      <c r="FJ1" s="521"/>
      <c r="FK1" s="521"/>
      <c r="FL1" s="521"/>
      <c r="FM1" s="521"/>
      <c r="FN1" s="521"/>
      <c r="FO1" s="521"/>
      <c r="FP1" s="521"/>
      <c r="FQ1" s="521"/>
      <c r="FR1" s="521"/>
      <c r="FS1" s="521"/>
      <c r="FT1" s="521"/>
      <c r="FU1" s="521"/>
      <c r="FV1" s="521"/>
      <c r="FW1" s="521"/>
      <c r="FX1" s="521"/>
      <c r="FY1" s="521"/>
      <c r="FZ1" s="521"/>
      <c r="GA1" s="521"/>
      <c r="GB1" s="521"/>
      <c r="GC1" s="521"/>
      <c r="GD1" s="521"/>
      <c r="GE1" s="521"/>
      <c r="GF1" s="521"/>
      <c r="GG1" s="521"/>
      <c r="GH1" s="521"/>
      <c r="GI1" s="521"/>
      <c r="GJ1" s="521"/>
      <c r="GK1" s="521"/>
      <c r="GL1" s="521"/>
      <c r="GM1" s="521"/>
      <c r="GN1" s="521"/>
      <c r="GO1" s="521"/>
      <c r="GP1" s="521"/>
      <c r="GQ1" s="521"/>
      <c r="GR1" s="521"/>
      <c r="GS1" s="521"/>
      <c r="GT1" s="521"/>
      <c r="GU1" s="521"/>
      <c r="GV1" s="521"/>
      <c r="GW1" s="521"/>
      <c r="GX1" s="521"/>
      <c r="GY1" s="521"/>
      <c r="GZ1" s="521"/>
      <c r="HA1" s="521"/>
      <c r="HB1" s="521"/>
      <c r="HC1" s="521"/>
      <c r="HD1" s="521"/>
      <c r="HE1" s="521"/>
      <c r="HF1" s="521"/>
      <c r="HG1" s="521"/>
      <c r="HH1" s="521"/>
      <c r="HI1" s="521"/>
      <c r="HJ1" s="521"/>
      <c r="HK1" s="521"/>
      <c r="HL1" s="521"/>
      <c r="HM1" s="521"/>
      <c r="HN1" s="521"/>
      <c r="HO1" s="521"/>
      <c r="HP1" s="521"/>
      <c r="HQ1" s="521"/>
      <c r="HR1" s="521"/>
      <c r="HS1" s="521"/>
      <c r="HT1" s="521"/>
      <c r="HU1" s="521"/>
      <c r="HV1" s="521"/>
      <c r="HW1" s="521"/>
      <c r="HX1" s="521"/>
      <c r="HY1" s="521"/>
      <c r="HZ1" s="521"/>
      <c r="IA1" s="521"/>
      <c r="IB1" s="521"/>
      <c r="IC1" s="521"/>
      <c r="ID1" s="521"/>
      <c r="IE1" s="521"/>
      <c r="IF1" s="521"/>
      <c r="IG1" s="521"/>
      <c r="IH1" s="521"/>
      <c r="II1" s="521"/>
      <c r="IJ1" s="521"/>
      <c r="IK1" s="521"/>
      <c r="IL1" s="521"/>
      <c r="IM1" s="521"/>
      <c r="IN1" s="521"/>
      <c r="IO1" s="521"/>
      <c r="IP1" s="521"/>
      <c r="IQ1" s="521"/>
      <c r="IR1" s="521"/>
      <c r="IS1" s="521"/>
      <c r="IT1" s="521"/>
      <c r="IU1" s="521"/>
      <c r="IV1" s="521"/>
      <c r="IW1" s="521"/>
      <c r="IX1" s="521"/>
      <c r="IY1" s="521"/>
      <c r="IZ1" s="521"/>
      <c r="JA1" s="521"/>
      <c r="JB1" s="521"/>
      <c r="JC1" s="521"/>
      <c r="JD1" s="521"/>
      <c r="JE1" s="521"/>
      <c r="JF1" s="521"/>
      <c r="JG1" s="521"/>
      <c r="JH1" s="521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538</v>
      </c>
      <c r="JK2" s="257" t="s">
        <v>539</v>
      </c>
      <c r="JL2" s="257" t="s">
        <v>482</v>
      </c>
      <c r="JM2" s="257" t="s">
        <v>540</v>
      </c>
      <c r="JN2" s="257">
        <v>2022</v>
      </c>
      <c r="JO2" s="257" t="s">
        <v>445</v>
      </c>
      <c r="JP2" s="257" t="s">
        <v>541</v>
      </c>
    </row>
    <row r="3" spans="1:276" x14ac:dyDescent="0.25">
      <c r="A3" s="300"/>
      <c r="B3" s="300"/>
      <c r="C3" s="300"/>
      <c r="D3" s="300"/>
      <c r="E3" s="300"/>
      <c r="F3" s="300"/>
      <c r="G3" s="300"/>
      <c r="H3" s="300"/>
      <c r="I3" s="300"/>
      <c r="J3" s="300">
        <v>77153.8</v>
      </c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>
        <v>17626.2</v>
      </c>
      <c r="AL3" s="300">
        <v>17347.8</v>
      </c>
      <c r="AM3" s="300">
        <v>2088</v>
      </c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>
        <v>84075</v>
      </c>
      <c r="AZ3" s="300">
        <v>5150</v>
      </c>
      <c r="BA3" s="300"/>
      <c r="BB3" s="300"/>
      <c r="BC3" s="300">
        <v>2370</v>
      </c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  <c r="BS3" s="300"/>
      <c r="BT3" s="300"/>
      <c r="BU3" s="300"/>
      <c r="BV3" s="300"/>
      <c r="BW3" s="300"/>
      <c r="BX3" s="300"/>
      <c r="BY3" s="300"/>
      <c r="BZ3" s="300"/>
      <c r="CA3" s="300"/>
      <c r="CB3" s="300"/>
      <c r="CC3" s="300"/>
      <c r="CD3" s="300"/>
      <c r="CE3" s="300"/>
      <c r="CF3" s="300">
        <v>38279.199999999997</v>
      </c>
      <c r="CG3" s="300"/>
      <c r="CH3" s="300"/>
      <c r="CI3" s="300"/>
      <c r="CJ3" s="300"/>
      <c r="CK3" s="300"/>
      <c r="CL3" s="300">
        <v>7906</v>
      </c>
      <c r="CM3" s="300"/>
      <c r="CN3" s="300"/>
      <c r="CO3" s="300"/>
      <c r="CP3" s="300">
        <v>836.49</v>
      </c>
      <c r="CQ3" s="300"/>
      <c r="CR3" s="300"/>
      <c r="CS3" s="300"/>
      <c r="CT3" s="300"/>
      <c r="CU3" s="300"/>
      <c r="CV3" s="300"/>
      <c r="CW3" s="300"/>
      <c r="CX3" s="300"/>
      <c r="CY3" s="300"/>
      <c r="CZ3" s="300"/>
      <c r="DA3" s="300"/>
      <c r="DB3" s="300"/>
      <c r="DC3" s="300"/>
      <c r="DD3" s="300"/>
      <c r="DE3" s="300"/>
      <c r="DF3" s="300">
        <v>56591.16</v>
      </c>
      <c r="DG3" s="300"/>
      <c r="DH3" s="300"/>
      <c r="DI3" s="300"/>
      <c r="DJ3" s="300"/>
      <c r="DK3" s="300"/>
      <c r="DL3" s="300"/>
      <c r="DM3" s="300"/>
      <c r="DN3" s="300"/>
      <c r="DO3" s="300"/>
      <c r="DP3" s="300"/>
      <c r="DQ3" s="300"/>
      <c r="DR3" s="300"/>
      <c r="DS3" s="300"/>
      <c r="DT3" s="300"/>
      <c r="DU3" s="300"/>
      <c r="DV3" s="300"/>
      <c r="DW3" s="300"/>
      <c r="DX3" s="300"/>
      <c r="DY3" s="300"/>
      <c r="DZ3" s="300"/>
      <c r="EA3" s="300"/>
      <c r="EB3" s="300"/>
      <c r="EC3" s="300"/>
      <c r="ED3" s="300"/>
      <c r="EE3" s="300"/>
      <c r="EF3" s="300"/>
      <c r="EG3" s="300"/>
      <c r="EH3" s="300"/>
      <c r="EI3" s="300"/>
      <c r="EJ3" s="300"/>
      <c r="EK3" s="300"/>
      <c r="EL3" s="300"/>
      <c r="EM3" s="300"/>
      <c r="EN3" s="300"/>
      <c r="EO3" s="300"/>
      <c r="EP3" s="300">
        <v>46020</v>
      </c>
      <c r="EQ3" s="300"/>
      <c r="ER3" s="300"/>
      <c r="ES3" s="300"/>
      <c r="ET3" s="300"/>
      <c r="EU3" s="300"/>
      <c r="EV3" s="300"/>
      <c r="EW3" s="300"/>
      <c r="EX3" s="300"/>
      <c r="EY3" s="300"/>
      <c r="EZ3" s="300"/>
      <c r="FA3" s="300"/>
      <c r="FB3" s="300">
        <v>3000</v>
      </c>
      <c r="FC3" s="300"/>
      <c r="FD3" s="300"/>
      <c r="FE3" s="300"/>
      <c r="FF3" s="300"/>
      <c r="FG3" s="300"/>
      <c r="FH3" s="300"/>
      <c r="FI3" s="300"/>
      <c r="FJ3" s="300"/>
      <c r="FK3" s="300"/>
      <c r="FL3" s="300"/>
      <c r="FM3" s="300"/>
      <c r="FN3" s="300"/>
      <c r="FO3" s="300"/>
      <c r="FP3" s="300"/>
      <c r="FQ3" s="300"/>
      <c r="FR3" s="300"/>
      <c r="FS3" s="300">
        <v>25600.1</v>
      </c>
      <c r="FT3" s="300"/>
      <c r="FU3" s="300"/>
      <c r="FV3" s="300"/>
      <c r="FW3" s="300"/>
      <c r="FX3" s="300"/>
      <c r="FY3" s="300"/>
      <c r="FZ3" s="300"/>
      <c r="GA3" s="300"/>
      <c r="GB3" s="300"/>
      <c r="GC3" s="300"/>
      <c r="GD3" s="300"/>
      <c r="GE3" s="300"/>
      <c r="GF3" s="300"/>
      <c r="GG3" s="300"/>
      <c r="GH3" s="300"/>
      <c r="GI3" s="300"/>
      <c r="GJ3" s="300"/>
      <c r="GK3" s="300"/>
      <c r="GL3" s="300"/>
      <c r="GM3" s="300"/>
      <c r="GN3" s="300"/>
      <c r="GO3" s="300"/>
      <c r="GP3" s="300"/>
      <c r="GQ3" s="300"/>
      <c r="GR3" s="300"/>
      <c r="GS3" s="300"/>
      <c r="GT3" s="300"/>
      <c r="GU3" s="300"/>
      <c r="GV3" s="300"/>
      <c r="GW3" s="300"/>
      <c r="GX3" s="300"/>
      <c r="GY3" s="300"/>
      <c r="GZ3" s="300"/>
      <c r="HA3" s="300"/>
      <c r="HB3" s="300"/>
      <c r="HC3" s="300"/>
      <c r="HD3" s="300"/>
      <c r="HE3" s="300"/>
      <c r="HF3" s="300"/>
      <c r="HG3" s="300"/>
      <c r="HH3" s="300"/>
      <c r="HI3" s="300"/>
      <c r="HJ3" s="300"/>
      <c r="HK3" s="300"/>
      <c r="HL3" s="300"/>
      <c r="HM3" s="300"/>
      <c r="HN3" s="300"/>
      <c r="HO3" s="300"/>
      <c r="HP3" s="300"/>
      <c r="HQ3" s="300"/>
      <c r="HR3" s="300"/>
      <c r="HS3" s="300"/>
      <c r="HT3" s="300"/>
      <c r="HU3" s="300"/>
      <c r="HV3" s="300"/>
      <c r="HW3" s="300"/>
      <c r="HX3" s="300"/>
      <c r="HY3" s="300"/>
      <c r="HZ3" s="300"/>
      <c r="IA3" s="300"/>
      <c r="IB3" s="300"/>
      <c r="IC3" s="300"/>
      <c r="ID3" s="300"/>
      <c r="IE3" s="300"/>
      <c r="IF3" s="300"/>
      <c r="IG3" s="300"/>
      <c r="IH3" s="300"/>
      <c r="II3" s="300"/>
      <c r="IJ3" s="300"/>
      <c r="IK3" s="300"/>
      <c r="IL3" s="300"/>
      <c r="IM3" s="300"/>
      <c r="IN3" s="300"/>
      <c r="IO3" s="300"/>
      <c r="IP3" s="300"/>
      <c r="IQ3" s="300"/>
      <c r="IR3" s="300"/>
      <c r="IS3" s="300"/>
      <c r="IT3" s="300"/>
      <c r="IU3" s="300"/>
      <c r="IV3" s="300"/>
      <c r="IW3" s="300"/>
      <c r="IX3" s="300"/>
      <c r="IY3" s="300"/>
      <c r="IZ3" s="300"/>
      <c r="JA3" s="300"/>
      <c r="JB3" s="300"/>
      <c r="JC3" s="300"/>
      <c r="JD3" s="300"/>
      <c r="JE3" s="300"/>
      <c r="JF3" s="300"/>
      <c r="JG3" s="300"/>
      <c r="JH3" s="300"/>
      <c r="JI3" s="220">
        <f>SUM(A3:JH3)</f>
        <v>384043.75</v>
      </c>
      <c r="JJ3" s="301" t="s">
        <v>772</v>
      </c>
      <c r="JK3" s="253"/>
      <c r="JL3" s="258"/>
      <c r="JM3" s="258"/>
      <c r="JN3" s="258"/>
      <c r="JO3" s="258">
        <f>+JM3+JN3</f>
        <v>0</v>
      </c>
      <c r="JP3" s="258"/>
    </row>
    <row r="4" spans="1:276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53"/>
      <c r="FQ4" s="253"/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53"/>
      <c r="GY4" s="253"/>
      <c r="GZ4" s="253"/>
      <c r="HA4" s="253"/>
      <c r="HB4" s="253"/>
      <c r="HC4" s="253"/>
      <c r="HD4" s="253"/>
      <c r="HE4" s="253"/>
      <c r="HF4" s="253"/>
      <c r="HG4" s="253"/>
      <c r="HH4" s="253"/>
      <c r="HI4" s="253"/>
      <c r="HJ4" s="253"/>
      <c r="HK4" s="253"/>
      <c r="HL4" s="253"/>
      <c r="HM4" s="253"/>
      <c r="HN4" s="253"/>
      <c r="HO4" s="253"/>
      <c r="HP4" s="253"/>
      <c r="HQ4" s="253"/>
      <c r="HR4" s="253"/>
      <c r="HS4" s="253"/>
      <c r="HT4" s="253"/>
      <c r="HU4" s="253"/>
      <c r="HV4" s="253"/>
      <c r="HW4" s="253"/>
      <c r="HX4" s="253"/>
      <c r="HY4" s="253"/>
      <c r="HZ4" s="253"/>
      <c r="IA4" s="253"/>
      <c r="IB4" s="253"/>
      <c r="IC4" s="253"/>
      <c r="ID4" s="253"/>
      <c r="IE4" s="253"/>
      <c r="IF4" s="253"/>
      <c r="IG4" s="253"/>
      <c r="IH4" s="253"/>
      <c r="II4" s="253"/>
      <c r="IJ4" s="253"/>
      <c r="IK4" s="253"/>
      <c r="IL4" s="253"/>
      <c r="IM4" s="253"/>
      <c r="IN4" s="253"/>
      <c r="IO4" s="253"/>
      <c r="IP4" s="253"/>
      <c r="IQ4" s="253"/>
      <c r="IR4" s="253"/>
      <c r="IS4" s="253"/>
      <c r="IT4" s="253"/>
      <c r="IU4" s="253"/>
      <c r="IV4" s="253"/>
      <c r="IW4" s="253"/>
      <c r="IX4" s="253"/>
      <c r="IY4" s="253"/>
      <c r="IZ4" s="253"/>
      <c r="JA4" s="253"/>
      <c r="JB4" s="253"/>
      <c r="JC4" s="253"/>
      <c r="JD4" s="253"/>
      <c r="JE4" s="253"/>
      <c r="JF4" s="253"/>
      <c r="JG4" s="253"/>
      <c r="JH4" s="253"/>
      <c r="JI4" s="220">
        <f t="shared" ref="JI4:JI57" si="0">SUM(A4:JH4)</f>
        <v>0</v>
      </c>
      <c r="JJ4" s="2"/>
      <c r="JK4" s="253"/>
      <c r="JL4" s="258"/>
      <c r="JM4" s="258"/>
      <c r="JN4" s="258"/>
      <c r="JO4" s="258"/>
      <c r="JP4" s="258"/>
    </row>
    <row r="5" spans="1:276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3"/>
      <c r="DM5" s="253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3"/>
      <c r="EL5" s="253"/>
      <c r="EM5" s="253"/>
      <c r="EN5" s="253"/>
      <c r="EO5" s="253"/>
      <c r="EP5" s="253"/>
      <c r="EQ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D5" s="253"/>
      <c r="FE5" s="253"/>
      <c r="FF5" s="253"/>
      <c r="FG5" s="253"/>
      <c r="FH5" s="253"/>
      <c r="FI5" s="253"/>
      <c r="FJ5" s="253"/>
      <c r="FK5" s="253"/>
      <c r="FL5" s="253"/>
      <c r="FM5" s="253"/>
      <c r="FN5" s="253"/>
      <c r="FO5" s="253"/>
      <c r="FP5" s="253"/>
      <c r="FQ5" s="253"/>
      <c r="FR5" s="253"/>
      <c r="FS5" s="253"/>
      <c r="FT5" s="253"/>
      <c r="FU5" s="253"/>
      <c r="FV5" s="253"/>
      <c r="FW5" s="253"/>
      <c r="FX5" s="253"/>
      <c r="FY5" s="253"/>
      <c r="FZ5" s="253"/>
      <c r="GA5" s="253"/>
      <c r="GB5" s="253"/>
      <c r="GC5" s="253"/>
      <c r="GD5" s="253"/>
      <c r="GE5" s="253"/>
      <c r="GF5" s="253"/>
      <c r="GG5" s="253"/>
      <c r="GH5" s="253"/>
      <c r="GI5" s="253"/>
      <c r="GJ5" s="253"/>
      <c r="GK5" s="253"/>
      <c r="GL5" s="253"/>
      <c r="GM5" s="253"/>
      <c r="GN5" s="253"/>
      <c r="GO5" s="253"/>
      <c r="GP5" s="253"/>
      <c r="GQ5" s="253"/>
      <c r="GR5" s="253"/>
      <c r="GS5" s="253"/>
      <c r="GT5" s="253"/>
      <c r="GU5" s="253"/>
      <c r="GV5" s="253"/>
      <c r="GW5" s="253"/>
      <c r="GX5" s="253"/>
      <c r="GY5" s="253"/>
      <c r="GZ5" s="253"/>
      <c r="HA5" s="253"/>
      <c r="HB5" s="253"/>
      <c r="HC5" s="253"/>
      <c r="HD5" s="253"/>
      <c r="HE5" s="253"/>
      <c r="HF5" s="253"/>
      <c r="HG5" s="253"/>
      <c r="HH5" s="253"/>
      <c r="HI5" s="253"/>
      <c r="HJ5" s="253"/>
      <c r="HK5" s="253"/>
      <c r="HL5" s="253"/>
      <c r="HM5" s="253"/>
      <c r="HN5" s="253"/>
      <c r="HO5" s="253"/>
      <c r="HP5" s="253"/>
      <c r="HQ5" s="253"/>
      <c r="HR5" s="253"/>
      <c r="HS5" s="253"/>
      <c r="HT5" s="253"/>
      <c r="HU5" s="253"/>
      <c r="HV5" s="253"/>
      <c r="HW5" s="253"/>
      <c r="HX5" s="253"/>
      <c r="HY5" s="253"/>
      <c r="HZ5" s="253"/>
      <c r="IA5" s="253"/>
      <c r="IB5" s="253"/>
      <c r="IC5" s="253"/>
      <c r="ID5" s="253"/>
      <c r="IE5" s="253"/>
      <c r="IF5" s="253"/>
      <c r="IG5" s="253"/>
      <c r="IH5" s="253"/>
      <c r="II5" s="253"/>
      <c r="IJ5" s="253"/>
      <c r="IK5" s="253"/>
      <c r="IL5" s="253"/>
      <c r="IM5" s="253"/>
      <c r="IN5" s="253"/>
      <c r="IO5" s="253"/>
      <c r="IP5" s="253"/>
      <c r="IQ5" s="253"/>
      <c r="IR5" s="253"/>
      <c r="IS5" s="253"/>
      <c r="IT5" s="253"/>
      <c r="IU5" s="253"/>
      <c r="IV5" s="253"/>
      <c r="IW5" s="253"/>
      <c r="IX5" s="253"/>
      <c r="IY5" s="253"/>
      <c r="IZ5" s="253"/>
      <c r="JA5" s="253"/>
      <c r="JB5" s="253"/>
      <c r="JC5" s="253"/>
      <c r="JD5" s="253"/>
      <c r="JE5" s="253"/>
      <c r="JF5" s="253"/>
      <c r="JG5" s="253"/>
      <c r="JH5" s="253"/>
      <c r="JI5" s="220">
        <f t="shared" si="0"/>
        <v>0</v>
      </c>
      <c r="JJ5" s="2"/>
      <c r="JK5" s="253"/>
      <c r="JL5" s="258"/>
      <c r="JM5" s="258"/>
      <c r="JN5" s="258"/>
      <c r="JO5" s="258"/>
      <c r="JP5" s="258"/>
    </row>
    <row r="6" spans="1:276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77153.8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17626.2</v>
      </c>
      <c r="AL58" s="220">
        <f t="shared" si="1"/>
        <v>17347.8</v>
      </c>
      <c r="AM58" s="220">
        <f t="shared" si="1"/>
        <v>2088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0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0</v>
      </c>
      <c r="AY58" s="220">
        <f t="shared" si="1"/>
        <v>84075</v>
      </c>
      <c r="AZ58" s="220">
        <f t="shared" si="1"/>
        <v>5150</v>
      </c>
      <c r="BA58" s="220">
        <f t="shared" si="1"/>
        <v>0</v>
      </c>
      <c r="BB58" s="220">
        <f t="shared" si="1"/>
        <v>0</v>
      </c>
      <c r="BC58" s="220">
        <f t="shared" si="1"/>
        <v>2370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0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0</v>
      </c>
      <c r="CD58" s="220">
        <f t="shared" si="2"/>
        <v>0</v>
      </c>
      <c r="CE58" s="220">
        <f t="shared" si="2"/>
        <v>0</v>
      </c>
      <c r="CF58" s="220">
        <f t="shared" si="2"/>
        <v>38279.199999999997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7906</v>
      </c>
      <c r="CM58" s="220">
        <f t="shared" si="2"/>
        <v>0</v>
      </c>
      <c r="CN58" s="220">
        <f t="shared" si="2"/>
        <v>0</v>
      </c>
      <c r="CO58" s="220">
        <f t="shared" si="2"/>
        <v>0</v>
      </c>
      <c r="CP58" s="220">
        <f t="shared" si="2"/>
        <v>836.49</v>
      </c>
      <c r="CQ58" s="220">
        <f t="shared" si="2"/>
        <v>0</v>
      </c>
      <c r="CR58" s="220">
        <f t="shared" si="2"/>
        <v>0</v>
      </c>
      <c r="CS58" s="220">
        <f t="shared" si="2"/>
        <v>0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0</v>
      </c>
      <c r="DF58" s="220">
        <f t="shared" si="2"/>
        <v>56591.16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0</v>
      </c>
      <c r="DK58" s="220">
        <f t="shared" si="2"/>
        <v>0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0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46020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3000</v>
      </c>
      <c r="FC58" s="220">
        <f t="shared" si="3"/>
        <v>0</v>
      </c>
      <c r="FD58" s="220">
        <f t="shared" si="3"/>
        <v>0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0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25600.1</v>
      </c>
      <c r="FT58" s="220">
        <f t="shared" si="3"/>
        <v>0</v>
      </c>
      <c r="FU58" s="220">
        <f t="shared" si="3"/>
        <v>0</v>
      </c>
      <c r="FV58" s="220">
        <f t="shared" si="3"/>
        <v>0</v>
      </c>
      <c r="FW58" s="220">
        <f t="shared" si="3"/>
        <v>0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0</v>
      </c>
      <c r="GI58" s="220">
        <f t="shared" si="3"/>
        <v>0</v>
      </c>
      <c r="GJ58" s="220">
        <f t="shared" si="3"/>
        <v>0</v>
      </c>
      <c r="GK58" s="220">
        <f t="shared" si="3"/>
        <v>0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384043.75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77153.8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0</v>
      </c>
      <c r="Q75" s="220">
        <f t="shared" si="13"/>
        <v>0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0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17626.2</v>
      </c>
      <c r="AL75" s="220">
        <f t="shared" si="13"/>
        <v>17347.8</v>
      </c>
      <c r="AM75" s="220">
        <f t="shared" si="13"/>
        <v>2088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0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0</v>
      </c>
      <c r="AY75" s="220">
        <f t="shared" si="13"/>
        <v>84075</v>
      </c>
      <c r="AZ75" s="220">
        <f t="shared" si="13"/>
        <v>5150</v>
      </c>
      <c r="BA75" s="220">
        <f t="shared" si="13"/>
        <v>0</v>
      </c>
      <c r="BB75" s="220">
        <f t="shared" si="13"/>
        <v>0</v>
      </c>
      <c r="BC75" s="220">
        <f t="shared" si="13"/>
        <v>2370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0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0</v>
      </c>
      <c r="CD75" s="220">
        <f t="shared" si="14"/>
        <v>0</v>
      </c>
      <c r="CE75" s="220">
        <f t="shared" si="14"/>
        <v>0</v>
      </c>
      <c r="CF75" s="220">
        <f t="shared" si="14"/>
        <v>38279.199999999997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7906</v>
      </c>
      <c r="CM75" s="220">
        <f t="shared" si="14"/>
        <v>0</v>
      </c>
      <c r="CN75" s="220">
        <f t="shared" si="14"/>
        <v>0</v>
      </c>
      <c r="CO75" s="220">
        <f t="shared" si="14"/>
        <v>0</v>
      </c>
      <c r="CP75" s="220">
        <f t="shared" si="14"/>
        <v>836.49</v>
      </c>
      <c r="CQ75" s="220">
        <f t="shared" si="14"/>
        <v>0</v>
      </c>
      <c r="CR75" s="220">
        <f t="shared" si="14"/>
        <v>0</v>
      </c>
      <c r="CS75" s="220">
        <f t="shared" si="14"/>
        <v>0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0</v>
      </c>
      <c r="DF75" s="220">
        <f t="shared" si="14"/>
        <v>56591.16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0</v>
      </c>
      <c r="DK75" s="220">
        <f t="shared" si="14"/>
        <v>0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0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46020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3000</v>
      </c>
      <c r="FC75" s="220">
        <f t="shared" si="15"/>
        <v>0</v>
      </c>
      <c r="FD75" s="220">
        <f t="shared" si="15"/>
        <v>0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0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25600.1</v>
      </c>
      <c r="FT75" s="220">
        <f t="shared" si="15"/>
        <v>0</v>
      </c>
      <c r="FU75" s="220">
        <f t="shared" si="15"/>
        <v>0</v>
      </c>
      <c r="FV75" s="220">
        <f t="shared" si="15"/>
        <v>0</v>
      </c>
      <c r="FW75" s="220">
        <f t="shared" si="15"/>
        <v>0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0</v>
      </c>
      <c r="GI75" s="220">
        <f t="shared" si="15"/>
        <v>0</v>
      </c>
      <c r="GJ75" s="220">
        <f t="shared" si="15"/>
        <v>0</v>
      </c>
      <c r="GK75" s="220">
        <f t="shared" si="15"/>
        <v>0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384043.75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21" t="s">
        <v>173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K28"/>
  <sheetViews>
    <sheetView topLeftCell="B20" zoomScale="78" zoomScaleNormal="78" workbookViewId="0">
      <selection activeCell="I7" sqref="I7"/>
    </sheetView>
  </sheetViews>
  <sheetFormatPr baseColWidth="10" defaultColWidth="11.42578125" defaultRowHeight="12.75" x14ac:dyDescent="0.2"/>
  <cols>
    <col min="1" max="1" width="18.7109375" style="3" customWidth="1"/>
    <col min="2" max="2" width="41.28515625" style="3" customWidth="1"/>
    <col min="3" max="3" width="24.5703125" style="3" customWidth="1"/>
    <col min="4" max="4" width="12.7109375" style="3" customWidth="1"/>
    <col min="5" max="5" width="19.5703125" style="3" customWidth="1"/>
    <col min="6" max="6" width="1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73.7109375" style="3" customWidth="1"/>
    <col min="11" max="16384" width="11.42578125" style="3"/>
  </cols>
  <sheetData>
    <row r="1" spans="1:10" ht="33" x14ac:dyDescent="0.2">
      <c r="A1" s="481" t="s">
        <v>440</v>
      </c>
      <c r="B1" s="481"/>
      <c r="C1" s="481"/>
      <c r="D1" s="481"/>
      <c r="E1" s="481"/>
      <c r="F1" s="481"/>
      <c r="G1" s="481"/>
      <c r="H1" s="481"/>
      <c r="I1" s="481"/>
      <c r="J1" s="481"/>
    </row>
    <row r="2" spans="1:10" ht="15.75" x14ac:dyDescent="0.25">
      <c r="A2" s="482" t="s">
        <v>638</v>
      </c>
      <c r="B2" s="482"/>
      <c r="C2" s="482"/>
      <c r="D2" s="482"/>
      <c r="E2" s="482"/>
      <c r="F2" s="482"/>
      <c r="G2" s="482"/>
      <c r="H2" s="482"/>
      <c r="I2" s="482"/>
      <c r="J2" s="482"/>
    </row>
    <row r="3" spans="1:10" ht="15.75" x14ac:dyDescent="0.25">
      <c r="A3" s="482" t="s">
        <v>488</v>
      </c>
      <c r="B3" s="482"/>
      <c r="C3" s="482"/>
      <c r="D3" s="482"/>
      <c r="E3" s="482"/>
      <c r="F3" s="482"/>
      <c r="G3" s="482"/>
      <c r="H3" s="482"/>
      <c r="I3" s="482"/>
      <c r="J3" s="482"/>
    </row>
    <row r="4" spans="1:10" ht="16.5" thickBot="1" x14ac:dyDescent="0.3">
      <c r="A4" s="4"/>
      <c r="B4" s="304"/>
      <c r="C4" s="4"/>
      <c r="D4" s="4"/>
      <c r="E4" s="305"/>
      <c r="F4" s="305"/>
      <c r="G4" s="305"/>
      <c r="H4" s="4"/>
      <c r="I4" s="4"/>
      <c r="J4" s="408" t="s">
        <v>773</v>
      </c>
    </row>
    <row r="5" spans="1:10" ht="32.25" thickBot="1" x14ac:dyDescent="0.3">
      <c r="A5" s="341" t="s">
        <v>487</v>
      </c>
      <c r="B5" s="342" t="s">
        <v>486</v>
      </c>
      <c r="C5" s="342" t="s">
        <v>485</v>
      </c>
      <c r="D5" s="343" t="s">
        <v>484</v>
      </c>
      <c r="E5" s="344" t="s">
        <v>483</v>
      </c>
      <c r="F5" s="345" t="s">
        <v>482</v>
      </c>
      <c r="G5" s="344" t="s">
        <v>481</v>
      </c>
      <c r="H5" s="346" t="s">
        <v>480</v>
      </c>
      <c r="I5" s="319" t="s">
        <v>479</v>
      </c>
      <c r="J5" s="320" t="s">
        <v>478</v>
      </c>
    </row>
    <row r="6" spans="1:10" ht="18.75" x14ac:dyDescent="0.3">
      <c r="A6" s="384">
        <v>131772927</v>
      </c>
      <c r="B6" s="353" t="s">
        <v>774</v>
      </c>
      <c r="C6" s="348">
        <v>40288427754</v>
      </c>
      <c r="D6" s="349">
        <v>45870</v>
      </c>
      <c r="E6" s="350">
        <v>38279.199999999997</v>
      </c>
      <c r="F6" s="351">
        <v>1622</v>
      </c>
      <c r="G6" s="352">
        <f t="shared" ref="G6:G17" si="0">E6-F6</f>
        <v>36657.199999999997</v>
      </c>
      <c r="H6" s="353" t="s">
        <v>775</v>
      </c>
      <c r="I6" s="363">
        <v>5</v>
      </c>
      <c r="J6" s="364" t="s">
        <v>776</v>
      </c>
    </row>
    <row r="7" spans="1:10" ht="18.75" x14ac:dyDescent="0.3">
      <c r="A7" s="384" t="s">
        <v>777</v>
      </c>
      <c r="B7" s="353" t="s">
        <v>778</v>
      </c>
      <c r="C7" s="348">
        <v>40288532194</v>
      </c>
      <c r="D7" s="349">
        <v>45870</v>
      </c>
      <c r="E7" s="350">
        <v>53926</v>
      </c>
      <c r="F7" s="351">
        <v>2285</v>
      </c>
      <c r="G7" s="352">
        <f t="shared" si="0"/>
        <v>51641</v>
      </c>
      <c r="H7" s="353" t="s">
        <v>779</v>
      </c>
      <c r="I7" s="354">
        <v>5</v>
      </c>
      <c r="J7" s="385" t="s">
        <v>780</v>
      </c>
    </row>
    <row r="8" spans="1:10" ht="18.75" x14ac:dyDescent="0.3">
      <c r="A8" s="384">
        <v>401517078</v>
      </c>
      <c r="B8" s="353" t="s">
        <v>679</v>
      </c>
      <c r="C8" s="348">
        <v>40321949939</v>
      </c>
      <c r="D8" s="349">
        <v>45874</v>
      </c>
      <c r="E8" s="350">
        <v>37062</v>
      </c>
      <c r="F8" s="351"/>
      <c r="G8" s="352">
        <f t="shared" si="0"/>
        <v>37062</v>
      </c>
      <c r="H8" s="353" t="s">
        <v>781</v>
      </c>
      <c r="I8" s="354">
        <v>5</v>
      </c>
      <c r="J8" s="385" t="s">
        <v>782</v>
      </c>
    </row>
    <row r="9" spans="1:10" ht="18.75" x14ac:dyDescent="0.3">
      <c r="A9" s="384">
        <v>401051788</v>
      </c>
      <c r="B9" s="353" t="s">
        <v>657</v>
      </c>
      <c r="C9" s="348">
        <v>40322040358</v>
      </c>
      <c r="D9" s="349">
        <v>45874</v>
      </c>
      <c r="E9" s="350">
        <v>1700</v>
      </c>
      <c r="F9" s="351"/>
      <c r="G9" s="352">
        <f t="shared" si="0"/>
        <v>1700</v>
      </c>
      <c r="H9" s="321" t="s">
        <v>783</v>
      </c>
      <c r="I9" s="386">
        <v>5</v>
      </c>
      <c r="J9" s="387" t="s">
        <v>784</v>
      </c>
    </row>
    <row r="10" spans="1:10" ht="18.75" x14ac:dyDescent="0.3">
      <c r="A10" s="384">
        <v>132481534</v>
      </c>
      <c r="B10" s="353" t="s">
        <v>785</v>
      </c>
      <c r="C10" s="348">
        <v>40329077404</v>
      </c>
      <c r="D10" s="349">
        <v>45875</v>
      </c>
      <c r="E10" s="350">
        <v>109675.1</v>
      </c>
      <c r="F10" s="351">
        <v>4647.25</v>
      </c>
      <c r="G10" s="352">
        <f t="shared" si="0"/>
        <v>105027.85</v>
      </c>
      <c r="H10" s="353" t="s">
        <v>786</v>
      </c>
      <c r="I10" s="386">
        <v>5</v>
      </c>
      <c r="J10" s="388" t="s">
        <v>787</v>
      </c>
    </row>
    <row r="11" spans="1:10" ht="18.75" x14ac:dyDescent="0.3">
      <c r="A11" s="384" t="s">
        <v>644</v>
      </c>
      <c r="B11" s="353" t="s">
        <v>645</v>
      </c>
      <c r="C11" s="348">
        <v>40346348569</v>
      </c>
      <c r="D11" s="349">
        <v>45877</v>
      </c>
      <c r="E11" s="350">
        <v>2250</v>
      </c>
      <c r="F11" s="351"/>
      <c r="G11" s="352">
        <f t="shared" si="0"/>
        <v>2250</v>
      </c>
      <c r="H11" s="353" t="s">
        <v>788</v>
      </c>
      <c r="I11" s="386">
        <v>13</v>
      </c>
      <c r="J11" s="388" t="s">
        <v>655</v>
      </c>
    </row>
    <row r="12" spans="1:10" ht="18.75" x14ac:dyDescent="0.3">
      <c r="A12" s="347" t="s">
        <v>639</v>
      </c>
      <c r="B12" s="321" t="s">
        <v>640</v>
      </c>
      <c r="C12" s="348">
        <v>40382002281</v>
      </c>
      <c r="D12" s="349">
        <v>45882</v>
      </c>
      <c r="E12" s="350">
        <v>1100</v>
      </c>
      <c r="F12" s="351"/>
      <c r="G12" s="352">
        <f t="shared" si="0"/>
        <v>1100</v>
      </c>
      <c r="H12" s="321" t="s">
        <v>661</v>
      </c>
      <c r="I12" s="354">
        <v>13</v>
      </c>
      <c r="J12" s="387" t="s">
        <v>655</v>
      </c>
    </row>
    <row r="13" spans="1:10" ht="18.75" x14ac:dyDescent="0.3">
      <c r="A13" s="347" t="s">
        <v>641</v>
      </c>
      <c r="B13" s="321" t="s">
        <v>680</v>
      </c>
      <c r="C13" s="348">
        <v>40382100751</v>
      </c>
      <c r="D13" s="349">
        <v>45882</v>
      </c>
      <c r="E13" s="350">
        <v>3420</v>
      </c>
      <c r="F13" s="351"/>
      <c r="G13" s="352">
        <f t="shared" si="0"/>
        <v>3420</v>
      </c>
      <c r="H13" s="321" t="s">
        <v>681</v>
      </c>
      <c r="I13" s="354">
        <v>13</v>
      </c>
      <c r="J13" s="387" t="s">
        <v>655</v>
      </c>
    </row>
    <row r="14" spans="1:10" ht="18.75" x14ac:dyDescent="0.3">
      <c r="A14" s="347" t="s">
        <v>642</v>
      </c>
      <c r="B14" s="321" t="s">
        <v>643</v>
      </c>
      <c r="C14" s="348">
        <v>40382154214</v>
      </c>
      <c r="D14" s="349">
        <v>45882</v>
      </c>
      <c r="E14" s="350">
        <v>750</v>
      </c>
      <c r="F14" s="351"/>
      <c r="G14" s="352">
        <f>E14-F14</f>
        <v>750</v>
      </c>
      <c r="H14" s="321" t="s">
        <v>660</v>
      </c>
      <c r="I14" s="354">
        <v>13</v>
      </c>
      <c r="J14" s="365" t="s">
        <v>655</v>
      </c>
    </row>
    <row r="15" spans="1:10" ht="18.75" x14ac:dyDescent="0.3">
      <c r="A15" s="384">
        <v>130211973</v>
      </c>
      <c r="B15" s="353" t="s">
        <v>658</v>
      </c>
      <c r="C15" s="348">
        <v>40382180650</v>
      </c>
      <c r="D15" s="349">
        <v>45882</v>
      </c>
      <c r="E15" s="350">
        <v>3000</v>
      </c>
      <c r="F15" s="351">
        <v>13.48</v>
      </c>
      <c r="G15" s="352">
        <f>E15-F15</f>
        <v>2986.52</v>
      </c>
      <c r="H15" s="321" t="s">
        <v>659</v>
      </c>
      <c r="I15" s="354">
        <v>5</v>
      </c>
      <c r="J15" s="387" t="s">
        <v>789</v>
      </c>
    </row>
    <row r="16" spans="1:10" ht="18.75" x14ac:dyDescent="0.3">
      <c r="A16" s="384">
        <v>401506254</v>
      </c>
      <c r="B16" s="353" t="s">
        <v>662</v>
      </c>
      <c r="C16" s="348">
        <v>40418172275</v>
      </c>
      <c r="D16" s="349">
        <v>45887</v>
      </c>
      <c r="E16" s="350">
        <v>54891.16</v>
      </c>
      <c r="F16" s="351"/>
      <c r="G16" s="352">
        <f t="shared" ref="G16" si="1">E16-F16</f>
        <v>54891.16</v>
      </c>
      <c r="H16" s="353" t="s">
        <v>790</v>
      </c>
      <c r="I16" s="354">
        <v>10</v>
      </c>
      <c r="J16" s="365" t="s">
        <v>791</v>
      </c>
    </row>
    <row r="17" spans="1:11" ht="18.75" x14ac:dyDescent="0.3">
      <c r="A17" s="347">
        <v>430045952</v>
      </c>
      <c r="B17" s="353" t="s">
        <v>792</v>
      </c>
      <c r="C17" s="348">
        <v>45240000009</v>
      </c>
      <c r="D17" s="349">
        <v>45891</v>
      </c>
      <c r="E17" s="350">
        <v>77153.8</v>
      </c>
      <c r="G17" s="352">
        <f t="shared" si="0"/>
        <v>77153.8</v>
      </c>
      <c r="H17" s="321" t="s">
        <v>793</v>
      </c>
      <c r="I17" s="354">
        <v>5</v>
      </c>
      <c r="J17" s="365" t="s">
        <v>794</v>
      </c>
    </row>
    <row r="18" spans="1:11" ht="19.5" thickBot="1" x14ac:dyDescent="0.35">
      <c r="A18" s="389"/>
      <c r="B18" s="390" t="s">
        <v>684</v>
      </c>
      <c r="C18" s="355"/>
      <c r="D18" s="366">
        <v>45898</v>
      </c>
      <c r="E18" s="367">
        <v>836.49</v>
      </c>
      <c r="F18" s="368"/>
      <c r="G18" s="369">
        <f>E18-F18</f>
        <v>836.49</v>
      </c>
      <c r="H18" s="391" t="s">
        <v>683</v>
      </c>
      <c r="I18" s="370">
        <v>22</v>
      </c>
      <c r="J18" s="371"/>
      <c r="K18" s="304"/>
    </row>
    <row r="19" spans="1:11" ht="19.5" thickBot="1" x14ac:dyDescent="0.35">
      <c r="A19" s="409"/>
      <c r="B19" s="410" t="s">
        <v>444</v>
      </c>
      <c r="C19" s="372"/>
      <c r="D19" s="372"/>
      <c r="E19" s="373">
        <f>SUM(E6:E18)</f>
        <v>384043.74999999994</v>
      </c>
      <c r="F19" s="373">
        <f>SUM(F6:F17)</f>
        <v>8567.73</v>
      </c>
      <c r="G19" s="373">
        <f>E19-F19</f>
        <v>375476.01999999996</v>
      </c>
      <c r="H19" s="374"/>
      <c r="I19" s="375"/>
      <c r="J19" s="376"/>
    </row>
    <row r="20" spans="1:11" ht="18.75" x14ac:dyDescent="0.3">
      <c r="A20" s="411"/>
      <c r="G20" s="306"/>
      <c r="H20" s="3" t="s">
        <v>646</v>
      </c>
    </row>
    <row r="21" spans="1:11" ht="15.75" x14ac:dyDescent="0.25">
      <c r="C21" s="307" t="s">
        <v>648</v>
      </c>
      <c r="G21" s="307" t="s">
        <v>649</v>
      </c>
      <c r="J21"/>
      <c r="K21"/>
    </row>
    <row r="22" spans="1:11" ht="18.75" x14ac:dyDescent="0.3">
      <c r="A22" s="307" t="s">
        <v>647</v>
      </c>
      <c r="C22" s="307"/>
      <c r="E22" s="311" t="s">
        <v>650</v>
      </c>
      <c r="G22" s="307"/>
      <c r="H22" s="308" t="s">
        <v>637</v>
      </c>
      <c r="J22"/>
      <c r="K22"/>
    </row>
    <row r="23" spans="1:11" ht="18.75" x14ac:dyDescent="0.3">
      <c r="A23" s="307"/>
      <c r="B23" s="308" t="s">
        <v>663</v>
      </c>
      <c r="C23" s="309"/>
      <c r="D23" s="310"/>
      <c r="E23" s="311" t="s">
        <v>652</v>
      </c>
      <c r="F23" s="312"/>
      <c r="G23" s="313"/>
      <c r="H23" s="308" t="s">
        <v>653</v>
      </c>
      <c r="I23" s="308"/>
      <c r="J23"/>
      <c r="K23"/>
    </row>
    <row r="24" spans="1:11" ht="18.75" x14ac:dyDescent="0.3">
      <c r="B24" s="308" t="s">
        <v>651</v>
      </c>
      <c r="C24" s="309"/>
      <c r="D24" s="314"/>
      <c r="F24" s="315"/>
      <c r="G24" s="316"/>
      <c r="I24" s="308"/>
      <c r="J24" s="317"/>
      <c r="K24" s="317"/>
    </row>
    <row r="25" spans="1:11" x14ac:dyDescent="0.2">
      <c r="C25" s="318"/>
      <c r="D25" s="317"/>
      <c r="E25" s="317"/>
      <c r="F25" s="317"/>
      <c r="G25" s="317"/>
      <c r="H25" s="317"/>
      <c r="I25" s="317"/>
      <c r="J25" s="317"/>
      <c r="K25" s="317"/>
    </row>
    <row r="26" spans="1:11" x14ac:dyDescent="0.2">
      <c r="B26" s="317"/>
      <c r="C26" s="317"/>
      <c r="D26" s="317"/>
      <c r="E26" s="317"/>
      <c r="F26" s="317" t="s">
        <v>682</v>
      </c>
      <c r="G26" s="317"/>
      <c r="H26" s="317"/>
      <c r="I26" s="317"/>
      <c r="J26" s="317"/>
      <c r="K26" s="317"/>
    </row>
    <row r="27" spans="1:11" x14ac:dyDescent="0.2">
      <c r="B27" s="317"/>
      <c r="C27" s="317"/>
      <c r="D27" s="317"/>
      <c r="E27" s="317"/>
      <c r="F27" s="317"/>
      <c r="G27" s="317"/>
      <c r="H27" s="317"/>
      <c r="I27" s="317"/>
      <c r="J27" s="317"/>
      <c r="K27" s="317"/>
    </row>
    <row r="28" spans="1:11" x14ac:dyDescent="0.2">
      <c r="B28" s="317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2025-08-04T15:24:40Z</cp:lastPrinted>
  <dcterms:created xsi:type="dcterms:W3CDTF">2021-03-19T19:51:23Z</dcterms:created>
  <dcterms:modified xsi:type="dcterms:W3CDTF">2026-01-29T18:41:40Z</dcterms:modified>
</cp:coreProperties>
</file>